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Fleet &amp; transport\DATA FLEET\06. 2026\Daily report 2026\"/>
    </mc:Choice>
  </mc:AlternateContent>
  <xr:revisionPtr revIDLastSave="0" documentId="13_ncr:1_{7DE24F2C-87FC-491F-A946-DD083A37A712}" xr6:coauthVersionLast="47" xr6:coauthVersionMax="47" xr10:uidLastSave="{00000000-0000-0000-0000-000000000000}"/>
  <bookViews>
    <workbookView xWindow="-108" yWindow="-108" windowWidth="23256" windowHeight="12456" tabRatio="904" activeTab="5" xr2:uid="{00000000-000D-0000-FFFF-FFFF00000000}"/>
  </bookViews>
  <sheets>
    <sheet name="SO MEI 2026 REV 4" sheetId="40" r:id="rId1"/>
    <sheet name="KEBUTUHAN GAS" sheetId="126" r:id="rId2"/>
    <sheet name="Daily serapan Gas" sheetId="127" r:id="rId3"/>
    <sheet name="SO MS" sheetId="87" r:id="rId4"/>
    <sheet name="Summary Gas" sheetId="86" r:id="rId5"/>
    <sheet name="Daily Sales" sheetId="41" r:id="rId6"/>
    <sheet name="Summary FOB" sheetId="60" state="hidden" r:id="rId7"/>
    <sheet name="Summary sales" sheetId="27" r:id="rId8"/>
    <sheet name="HANKOOK" sheetId="71" r:id="rId9"/>
    <sheet name="JIUQI" sheetId="128" r:id="rId10"/>
    <sheet name="ADP" sheetId="125" r:id="rId11"/>
    <sheet name="CLIN" sheetId="23" r:id="rId12"/>
    <sheet name="ABC KOGEN" sheetId="121" r:id="rId13"/>
    <sheet name="ASAHIMAS" sheetId="117" r:id="rId14"/>
    <sheet name="HLI" sheetId="109" r:id="rId15"/>
    <sheet name="DIC" sheetId="111" r:id="rId16"/>
    <sheet name="TWK" sheetId="24" r:id="rId17"/>
    <sheet name="STM" sheetId="57" r:id="rId18"/>
    <sheet name="AMI" sheetId="43" r:id="rId19"/>
    <sheet name="FSI" sheetId="65" r:id="rId20"/>
    <sheet name="INDOFOOD" sheetId="85" r:id="rId21"/>
    <sheet name="UMI" sheetId="11" r:id="rId22"/>
    <sheet name="PCIM" sheetId="94" r:id="rId23"/>
    <sheet name="PCI84" sheetId="95" r:id="rId24"/>
    <sheet name="CERES" sheetId="38" r:id="rId25"/>
    <sheet name="TOMIMOTO" sheetId="93" r:id="rId26"/>
    <sheet name="KTN" sheetId="61" r:id="rId27"/>
    <sheet name="BYC" sheetId="16" r:id="rId28"/>
    <sheet name="BI" sheetId="17" r:id="rId29"/>
    <sheet name="SARIMURNI" sheetId="107" r:id="rId30"/>
    <sheet name="KALBEE" sheetId="104" r:id="rId31"/>
    <sheet name="IPT" sheetId="19" r:id="rId32"/>
    <sheet name="Tongtji" sheetId="50" r:id="rId33"/>
    <sheet name="CISF" sheetId="77" r:id="rId34"/>
    <sheet name="EBM" sheetId="75" r:id="rId35"/>
    <sheet name="HCI" sheetId="112" r:id="rId36"/>
    <sheet name="KSN" sheetId="124" r:id="rId37"/>
    <sheet name="NIAGAGARAM" sheetId="88" r:id="rId38"/>
    <sheet name="NNI" sheetId="18" r:id="rId39"/>
    <sheet name="SHB" sheetId="119" r:id="rId40"/>
    <sheet name="MKG" sheetId="14" r:id="rId41"/>
    <sheet name="GTL" sheetId="64" r:id="rId42"/>
    <sheet name="OAJ" sheetId="22" r:id="rId43"/>
    <sheet name="PA" sheetId="46" r:id="rId44"/>
    <sheet name="KGM" sheetId="78" r:id="rId45"/>
    <sheet name="CITYMALL" sheetId="73" state="hidden" r:id="rId46"/>
    <sheet name="PUJ" sheetId="80" r:id="rId47"/>
    <sheet name="KA" sheetId="44" r:id="rId48"/>
    <sheet name="KBRU" sheetId="53" r:id="rId49"/>
    <sheet name="SDM" sheetId="8" r:id="rId50"/>
    <sheet name="JARGAS" sheetId="66" r:id="rId51"/>
    <sheet name="SBI" sheetId="67" r:id="rId52"/>
    <sheet name="HSK" sheetId="49" state="hidden" r:id="rId53"/>
    <sheet name="RB" sheetId="21" r:id="rId54"/>
    <sheet name="IDP" sheetId="9" r:id="rId55"/>
    <sheet name="ALT" sheetId="20" r:id="rId56"/>
    <sheet name="SETU" sheetId="68" state="hidden" r:id="rId57"/>
    <sheet name="SPGLOBAL" sheetId="72" r:id="rId58"/>
    <sheet name="SPJES" sheetId="79" r:id="rId59"/>
    <sheet name="GFATOM" sheetId="91" r:id="rId60"/>
    <sheet name="GFKULIT" sheetId="92" r:id="rId61"/>
    <sheet name="GFIR" sheetId="48" r:id="rId62"/>
    <sheet name="GFIR2" sheetId="98" r:id="rId63"/>
    <sheet name="TORABIKAHF" sheetId="101" state="hidden" r:id="rId64"/>
    <sheet name="TORABIKAIC" sheetId="102" state="hidden" r:id="rId65"/>
    <sheet name="TORABIKACIKUPA" sheetId="103" state="hidden" r:id="rId66"/>
    <sheet name="SWS" sheetId="122" state="hidden" r:id="rId67"/>
    <sheet name="TOYOBO" sheetId="118" state="hidden" r:id="rId68"/>
  </sheets>
  <definedNames>
    <definedName name="____key2" localSheetId="12" hidden="1">#REF!</definedName>
    <definedName name="____key2" localSheetId="10" hidden="1">#REF!</definedName>
    <definedName name="____key2" localSheetId="13" hidden="1">#REF!</definedName>
    <definedName name="____key2" localSheetId="36" hidden="1">#REF!</definedName>
    <definedName name="____key2" localSheetId="39" hidden="1">#REF!</definedName>
    <definedName name="____key2" localSheetId="66" hidden="1">#REF!</definedName>
    <definedName name="____key2" localSheetId="67" hidden="1">#REF!</definedName>
    <definedName name="____key2" hidden="1">#REF!</definedName>
    <definedName name="___key2" localSheetId="12" hidden="1">#REF!</definedName>
    <definedName name="___key2" localSheetId="10" hidden="1">#REF!</definedName>
    <definedName name="___key2" localSheetId="13" hidden="1">#REF!</definedName>
    <definedName name="___key2" localSheetId="36" hidden="1">#REF!</definedName>
    <definedName name="___key2" localSheetId="39" hidden="1">#REF!</definedName>
    <definedName name="___key2" localSheetId="66" hidden="1">#REF!</definedName>
    <definedName name="___key2" localSheetId="67" hidden="1">#REF!</definedName>
    <definedName name="___key2" hidden="1">#REF!</definedName>
    <definedName name="___xlnm._FilterDatabase_2" localSheetId="12">#REF!</definedName>
    <definedName name="___xlnm._FilterDatabase_2" localSheetId="10">#REF!</definedName>
    <definedName name="___xlnm._FilterDatabase_2" localSheetId="13">#REF!</definedName>
    <definedName name="___xlnm._FilterDatabase_2" localSheetId="24">#REF!</definedName>
    <definedName name="___xlnm._FilterDatabase_2" localSheetId="19">#REF!</definedName>
    <definedName name="___xlnm._FilterDatabase_2" localSheetId="36">#REF!</definedName>
    <definedName name="___xlnm._FilterDatabase_2" localSheetId="39">#REF!</definedName>
    <definedName name="___xlnm._FilterDatabase_2" localSheetId="57">#REF!</definedName>
    <definedName name="___xlnm._FilterDatabase_2" localSheetId="66">#REF!</definedName>
    <definedName name="___xlnm._FilterDatabase_2" localSheetId="67">#REF!</definedName>
    <definedName name="___xlnm._FilterDatabase_2">#REF!</definedName>
    <definedName name="__123Graph_AWEAKNESS" localSheetId="12" hidden="1">#REF!</definedName>
    <definedName name="__123Graph_AWEAKNESS" localSheetId="10" hidden="1">#REF!</definedName>
    <definedName name="__123Graph_AWEAKNESS" localSheetId="55" hidden="1">#REF!</definedName>
    <definedName name="__123Graph_AWEAKNESS" localSheetId="13" hidden="1">#REF!</definedName>
    <definedName name="__123Graph_AWEAKNESS" localSheetId="28" hidden="1">#REF!</definedName>
    <definedName name="__123Graph_AWEAKNESS" localSheetId="27" hidden="1">#REF!</definedName>
    <definedName name="__123Graph_AWEAKNESS" localSheetId="24" hidden="1">#REF!</definedName>
    <definedName name="__123Graph_AWEAKNESS" localSheetId="11" hidden="1">#REF!</definedName>
    <definedName name="__123Graph_AWEAKNESS" localSheetId="15" hidden="1">#REF!</definedName>
    <definedName name="__123Graph_AWEAKNESS" localSheetId="19" hidden="1">#REF!</definedName>
    <definedName name="__123Graph_AWEAKNESS" localSheetId="35" hidden="1">#REF!</definedName>
    <definedName name="__123Graph_AWEAKNESS" localSheetId="14" hidden="1">#REF!</definedName>
    <definedName name="__123Graph_AWEAKNESS" localSheetId="54" hidden="1">#REF!</definedName>
    <definedName name="__123Graph_AWEAKNESS" localSheetId="31" hidden="1">#REF!</definedName>
    <definedName name="__123Graph_AWEAKNESS" localSheetId="9" hidden="1">#REF!</definedName>
    <definedName name="__123Graph_AWEAKNESS" localSheetId="36" hidden="1">#REF!</definedName>
    <definedName name="__123Graph_AWEAKNESS" localSheetId="40" hidden="1">#REF!</definedName>
    <definedName name="__123Graph_AWEAKNESS" localSheetId="38" hidden="1">#REF!</definedName>
    <definedName name="__123Graph_AWEAKNESS" localSheetId="42" hidden="1">#REF!</definedName>
    <definedName name="__123Graph_AWEAKNESS" localSheetId="53" hidden="1">#REF!</definedName>
    <definedName name="__123Graph_AWEAKNESS" localSheetId="29" hidden="1">#REF!</definedName>
    <definedName name="__123Graph_AWEAKNESS" localSheetId="49" hidden="1">#REF!</definedName>
    <definedName name="__123Graph_AWEAKNESS" localSheetId="39" hidden="1">#REF!</definedName>
    <definedName name="__123Graph_AWEAKNESS" localSheetId="57" hidden="1">#REF!</definedName>
    <definedName name="__123Graph_AWEAKNESS" localSheetId="66" hidden="1">#REF!</definedName>
    <definedName name="__123Graph_AWEAKNESS" localSheetId="67" hidden="1">#REF!</definedName>
    <definedName name="__123Graph_AWEAKNESS" localSheetId="16" hidden="1">#REF!</definedName>
    <definedName name="__123Graph_AWEAKNESS" localSheetId="21" hidden="1">#REF!</definedName>
    <definedName name="__123Graph_AWEAKNESS" hidden="1">#REF!</definedName>
    <definedName name="__123Graph_LBL_AWEAKNESS" localSheetId="12" hidden="1">#REF!</definedName>
    <definedName name="__123Graph_LBL_AWEAKNESS" localSheetId="10" hidden="1">#REF!</definedName>
    <definedName name="__123Graph_LBL_AWEAKNESS" localSheetId="55" hidden="1">#REF!</definedName>
    <definedName name="__123Graph_LBL_AWEAKNESS" localSheetId="13" hidden="1">#REF!</definedName>
    <definedName name="__123Graph_LBL_AWEAKNESS" localSheetId="28" hidden="1">#REF!</definedName>
    <definedName name="__123Graph_LBL_AWEAKNESS" localSheetId="27" hidden="1">#REF!</definedName>
    <definedName name="__123Graph_LBL_AWEAKNESS" localSheetId="24" hidden="1">#REF!</definedName>
    <definedName name="__123Graph_LBL_AWEAKNESS" localSheetId="11" hidden="1">#REF!</definedName>
    <definedName name="__123Graph_LBL_AWEAKNESS" localSheetId="15" hidden="1">#REF!</definedName>
    <definedName name="__123Graph_LBL_AWEAKNESS" localSheetId="19" hidden="1">#REF!</definedName>
    <definedName name="__123Graph_LBL_AWEAKNESS" localSheetId="35" hidden="1">#REF!</definedName>
    <definedName name="__123Graph_LBL_AWEAKNESS" localSheetId="14" hidden="1">#REF!</definedName>
    <definedName name="__123Graph_LBL_AWEAKNESS" localSheetId="54" hidden="1">#REF!</definedName>
    <definedName name="__123Graph_LBL_AWEAKNESS" localSheetId="31" hidden="1">#REF!</definedName>
    <definedName name="__123Graph_LBL_AWEAKNESS" localSheetId="9" hidden="1">#REF!</definedName>
    <definedName name="__123Graph_LBL_AWEAKNESS" localSheetId="36" hidden="1">#REF!</definedName>
    <definedName name="__123Graph_LBL_AWEAKNESS" localSheetId="40" hidden="1">#REF!</definedName>
    <definedName name="__123Graph_LBL_AWEAKNESS" localSheetId="38" hidden="1">#REF!</definedName>
    <definedName name="__123Graph_LBL_AWEAKNESS" localSheetId="42" hidden="1">#REF!</definedName>
    <definedName name="__123Graph_LBL_AWEAKNESS" localSheetId="53" hidden="1">#REF!</definedName>
    <definedName name="__123Graph_LBL_AWEAKNESS" localSheetId="29" hidden="1">#REF!</definedName>
    <definedName name="__123Graph_LBL_AWEAKNESS" localSheetId="49" hidden="1">#REF!</definedName>
    <definedName name="__123Graph_LBL_AWEAKNESS" localSheetId="39" hidden="1">#REF!</definedName>
    <definedName name="__123Graph_LBL_AWEAKNESS" localSheetId="57" hidden="1">#REF!</definedName>
    <definedName name="__123Graph_LBL_AWEAKNESS" localSheetId="66" hidden="1">#REF!</definedName>
    <definedName name="__123Graph_LBL_AWEAKNESS" localSheetId="67" hidden="1">#REF!</definedName>
    <definedName name="__123Graph_LBL_AWEAKNESS" localSheetId="16" hidden="1">#REF!</definedName>
    <definedName name="__123Graph_LBL_AWEAKNESS" localSheetId="21" hidden="1">#REF!</definedName>
    <definedName name="__123Graph_LBL_AWEAKNESS" hidden="1">#REF!</definedName>
    <definedName name="__123Graph_XWEAKNESS" localSheetId="12" hidden="1">#REF!</definedName>
    <definedName name="__123Graph_XWEAKNESS" localSheetId="10" hidden="1">#REF!</definedName>
    <definedName name="__123Graph_XWEAKNESS" localSheetId="55" hidden="1">#REF!</definedName>
    <definedName name="__123Graph_XWEAKNESS" localSheetId="13" hidden="1">#REF!</definedName>
    <definedName name="__123Graph_XWEAKNESS" localSheetId="28" hidden="1">#REF!</definedName>
    <definedName name="__123Graph_XWEAKNESS" localSheetId="27" hidden="1">#REF!</definedName>
    <definedName name="__123Graph_XWEAKNESS" localSheetId="24" hidden="1">#REF!</definedName>
    <definedName name="__123Graph_XWEAKNESS" localSheetId="11" hidden="1">#REF!</definedName>
    <definedName name="__123Graph_XWEAKNESS" localSheetId="15" hidden="1">#REF!</definedName>
    <definedName name="__123Graph_XWEAKNESS" localSheetId="19" hidden="1">#REF!</definedName>
    <definedName name="__123Graph_XWEAKNESS" localSheetId="35" hidden="1">#REF!</definedName>
    <definedName name="__123Graph_XWEAKNESS" localSheetId="14" hidden="1">#REF!</definedName>
    <definedName name="__123Graph_XWEAKNESS" localSheetId="54" hidden="1">#REF!</definedName>
    <definedName name="__123Graph_XWEAKNESS" localSheetId="31" hidden="1">#REF!</definedName>
    <definedName name="__123Graph_XWEAKNESS" localSheetId="9" hidden="1">#REF!</definedName>
    <definedName name="__123Graph_XWEAKNESS" localSheetId="36" hidden="1">#REF!</definedName>
    <definedName name="__123Graph_XWEAKNESS" localSheetId="40" hidden="1">#REF!</definedName>
    <definedName name="__123Graph_XWEAKNESS" localSheetId="38" hidden="1">#REF!</definedName>
    <definedName name="__123Graph_XWEAKNESS" localSheetId="42" hidden="1">#REF!</definedName>
    <definedName name="__123Graph_XWEAKNESS" localSheetId="53" hidden="1">#REF!</definedName>
    <definedName name="__123Graph_XWEAKNESS" localSheetId="29" hidden="1">#REF!</definedName>
    <definedName name="__123Graph_XWEAKNESS" localSheetId="49" hidden="1">#REF!</definedName>
    <definedName name="__123Graph_XWEAKNESS" localSheetId="39" hidden="1">#REF!</definedName>
    <definedName name="__123Graph_XWEAKNESS" localSheetId="57" hidden="1">#REF!</definedName>
    <definedName name="__123Graph_XWEAKNESS" localSheetId="66" hidden="1">#REF!</definedName>
    <definedName name="__123Graph_XWEAKNESS" localSheetId="67" hidden="1">#REF!</definedName>
    <definedName name="__123Graph_XWEAKNESS" localSheetId="16" hidden="1">#REF!</definedName>
    <definedName name="__123Graph_XWEAKNESS" localSheetId="21" hidden="1">#REF!</definedName>
    <definedName name="__123Graph_XWEAKNESS" hidden="1">#REF!</definedName>
    <definedName name="__key2" localSheetId="12" hidden="1">#REF!</definedName>
    <definedName name="__key2" localSheetId="10" hidden="1">#REF!</definedName>
    <definedName name="__key2" localSheetId="13" hidden="1">#REF!</definedName>
    <definedName name="__key2" localSheetId="36" hidden="1">#REF!</definedName>
    <definedName name="__key2" localSheetId="39" hidden="1">#REF!</definedName>
    <definedName name="__key2" localSheetId="66" hidden="1">#REF!</definedName>
    <definedName name="__key2" localSheetId="67" hidden="1">#REF!</definedName>
    <definedName name="__key2" hidden="1">#REF!</definedName>
    <definedName name="__xlnm._FilterDatabase_2" localSheetId="12">#REF!</definedName>
    <definedName name="__xlnm._FilterDatabase_2" localSheetId="10">#REF!</definedName>
    <definedName name="__xlnm._FilterDatabase_2" localSheetId="13">#REF!</definedName>
    <definedName name="__xlnm._FilterDatabase_2" localSheetId="24">#REF!</definedName>
    <definedName name="__xlnm._FilterDatabase_2" localSheetId="19">#REF!</definedName>
    <definedName name="__xlnm._FilterDatabase_2" localSheetId="36">#REF!</definedName>
    <definedName name="__xlnm._FilterDatabase_2" localSheetId="39">#REF!</definedName>
    <definedName name="__xlnm._FilterDatabase_2" localSheetId="57">#REF!</definedName>
    <definedName name="__xlnm._FilterDatabase_2" localSheetId="66">#REF!</definedName>
    <definedName name="__xlnm._FilterDatabase_2" localSheetId="67">#REF!</definedName>
    <definedName name="__xlnm._FilterDatabase_2">#REF!</definedName>
    <definedName name="_Fill" localSheetId="12" hidden="1">#REF!</definedName>
    <definedName name="_Fill" localSheetId="10" hidden="1">#REF!</definedName>
    <definedName name="_Fill" localSheetId="55" hidden="1">#REF!</definedName>
    <definedName name="_Fill" localSheetId="13" hidden="1">#REF!</definedName>
    <definedName name="_Fill" localSheetId="28" hidden="1">#REF!</definedName>
    <definedName name="_Fill" localSheetId="27" hidden="1">#REF!</definedName>
    <definedName name="_Fill" localSheetId="24" hidden="1">#REF!</definedName>
    <definedName name="_Fill" localSheetId="11" hidden="1">#REF!</definedName>
    <definedName name="_Fill" localSheetId="15" hidden="1">#REF!</definedName>
    <definedName name="_Fill" localSheetId="19" hidden="1">#REF!</definedName>
    <definedName name="_Fill" localSheetId="35" hidden="1">#REF!</definedName>
    <definedName name="_Fill" localSheetId="14" hidden="1">#REF!</definedName>
    <definedName name="_Fill" localSheetId="54" hidden="1">#REF!</definedName>
    <definedName name="_Fill" localSheetId="31" hidden="1">#REF!</definedName>
    <definedName name="_Fill" localSheetId="9" hidden="1">#REF!</definedName>
    <definedName name="_Fill" localSheetId="36" hidden="1">#REF!</definedName>
    <definedName name="_Fill" localSheetId="40" hidden="1">#REF!</definedName>
    <definedName name="_Fill" localSheetId="38" hidden="1">#REF!</definedName>
    <definedName name="_Fill" localSheetId="42" hidden="1">#REF!</definedName>
    <definedName name="_Fill" localSheetId="53" hidden="1">#REF!</definedName>
    <definedName name="_Fill" localSheetId="29" hidden="1">#REF!</definedName>
    <definedName name="_Fill" localSheetId="49" hidden="1">#REF!</definedName>
    <definedName name="_Fill" localSheetId="39" hidden="1">#REF!</definedName>
    <definedName name="_Fill" localSheetId="57" hidden="1">#REF!</definedName>
    <definedName name="_Fill" localSheetId="66" hidden="1">#REF!</definedName>
    <definedName name="_Fill" localSheetId="67" hidden="1">#REF!</definedName>
    <definedName name="_Fill" localSheetId="16" hidden="1">#REF!</definedName>
    <definedName name="_Fill" localSheetId="21" hidden="1">#REF!</definedName>
    <definedName name="_Fill" hidden="1">#REF!</definedName>
    <definedName name="_xlnm._FilterDatabase" localSheetId="54" hidden="1">IDP!$A$1:$P$54</definedName>
    <definedName name="_xlnm._FilterDatabase" localSheetId="9" hidden="1">JIUQI!$A$1:$P$33</definedName>
    <definedName name="_Key1" localSheetId="12" hidden="1">#REF!</definedName>
    <definedName name="_Key1" localSheetId="10" hidden="1">#REF!</definedName>
    <definedName name="_Key1" localSheetId="55" hidden="1">#REF!</definedName>
    <definedName name="_Key1" localSheetId="13" hidden="1">#REF!</definedName>
    <definedName name="_Key1" localSheetId="28" hidden="1">#REF!</definedName>
    <definedName name="_Key1" localSheetId="27" hidden="1">#REF!</definedName>
    <definedName name="_Key1" localSheetId="24" hidden="1">#REF!</definedName>
    <definedName name="_Key1" localSheetId="11" hidden="1">#REF!</definedName>
    <definedName name="_Key1" localSheetId="15" hidden="1">#REF!</definedName>
    <definedName name="_Key1" localSheetId="19" hidden="1">#REF!</definedName>
    <definedName name="_Key1" localSheetId="35" hidden="1">#REF!</definedName>
    <definedName name="_Key1" localSheetId="14" hidden="1">#REF!</definedName>
    <definedName name="_Key1" localSheetId="54" hidden="1">#REF!</definedName>
    <definedName name="_Key1" localSheetId="31" hidden="1">#REF!</definedName>
    <definedName name="_Key1" localSheetId="9" hidden="1">#REF!</definedName>
    <definedName name="_Key1" localSheetId="36" hidden="1">#REF!</definedName>
    <definedName name="_Key1" localSheetId="40" hidden="1">#REF!</definedName>
    <definedName name="_Key1" localSheetId="38" hidden="1">#REF!</definedName>
    <definedName name="_Key1" localSheetId="42" hidden="1">#REF!</definedName>
    <definedName name="_Key1" localSheetId="53" hidden="1">#REF!</definedName>
    <definedName name="_Key1" localSheetId="29" hidden="1">#REF!</definedName>
    <definedName name="_Key1" localSheetId="49" hidden="1">#REF!</definedName>
    <definedName name="_Key1" localSheetId="39" hidden="1">#REF!</definedName>
    <definedName name="_Key1" localSheetId="57" hidden="1">#REF!</definedName>
    <definedName name="_Key1" localSheetId="66" hidden="1">#REF!</definedName>
    <definedName name="_Key1" localSheetId="67" hidden="1">#REF!</definedName>
    <definedName name="_Key1" localSheetId="16" hidden="1">#REF!</definedName>
    <definedName name="_Key1" localSheetId="21" hidden="1">#REF!</definedName>
    <definedName name="_Key1" hidden="1">#REF!</definedName>
    <definedName name="_Key2" localSheetId="12" hidden="1">#REF!</definedName>
    <definedName name="_Key2" localSheetId="10" hidden="1">#REF!</definedName>
    <definedName name="_Key2" localSheetId="55" hidden="1">#REF!</definedName>
    <definedName name="_Key2" localSheetId="13" hidden="1">#REF!</definedName>
    <definedName name="_Key2" localSheetId="28" hidden="1">#REF!</definedName>
    <definedName name="_Key2" localSheetId="27" hidden="1">#REF!</definedName>
    <definedName name="_Key2" localSheetId="24" hidden="1">#REF!</definedName>
    <definedName name="_Key2" localSheetId="11" hidden="1">#REF!</definedName>
    <definedName name="_Key2" localSheetId="15" hidden="1">#REF!</definedName>
    <definedName name="_Key2" localSheetId="19" hidden="1">#REF!</definedName>
    <definedName name="_Key2" localSheetId="35" hidden="1">#REF!</definedName>
    <definedName name="_Key2" localSheetId="14" hidden="1">#REF!</definedName>
    <definedName name="_Key2" localSheetId="54" hidden="1">#REF!</definedName>
    <definedName name="_Key2" localSheetId="31" hidden="1">#REF!</definedName>
    <definedName name="_Key2" localSheetId="9" hidden="1">#REF!</definedName>
    <definedName name="_Key2" localSheetId="36" hidden="1">#REF!</definedName>
    <definedName name="_Key2" localSheetId="40" hidden="1">#REF!</definedName>
    <definedName name="_Key2" localSheetId="38" hidden="1">#REF!</definedName>
    <definedName name="_Key2" localSheetId="42" hidden="1">#REF!</definedName>
    <definedName name="_Key2" localSheetId="53" hidden="1">#REF!</definedName>
    <definedName name="_Key2" localSheetId="29" hidden="1">#REF!</definedName>
    <definedName name="_Key2" localSheetId="49" hidden="1">#REF!</definedName>
    <definedName name="_Key2" localSheetId="39" hidden="1">#REF!</definedName>
    <definedName name="_Key2" localSheetId="57" hidden="1">#REF!</definedName>
    <definedName name="_Key2" localSheetId="66" hidden="1">#REF!</definedName>
    <definedName name="_Key2" localSheetId="67" hidden="1">#REF!</definedName>
    <definedName name="_Key2" localSheetId="16" hidden="1">#REF!</definedName>
    <definedName name="_Key2" localSheetId="21" hidden="1">#REF!</definedName>
    <definedName name="_Key2" hidden="1">#REF!</definedName>
    <definedName name="_Sort" localSheetId="12" hidden="1">#REF!</definedName>
    <definedName name="_Sort" localSheetId="10" hidden="1">#REF!</definedName>
    <definedName name="_Sort" localSheetId="55" hidden="1">#REF!</definedName>
    <definedName name="_Sort" localSheetId="13" hidden="1">#REF!</definedName>
    <definedName name="_Sort" localSheetId="28" hidden="1">#REF!</definedName>
    <definedName name="_Sort" localSheetId="27" hidden="1">#REF!</definedName>
    <definedName name="_Sort" localSheetId="24" hidden="1">#REF!</definedName>
    <definedName name="_Sort" localSheetId="11" hidden="1">#REF!</definedName>
    <definedName name="_Sort" localSheetId="15" hidden="1">#REF!</definedName>
    <definedName name="_Sort" localSheetId="19" hidden="1">#REF!</definedName>
    <definedName name="_Sort" localSheetId="35" hidden="1">#REF!</definedName>
    <definedName name="_Sort" localSheetId="14" hidden="1">#REF!</definedName>
    <definedName name="_Sort" localSheetId="54" hidden="1">#REF!</definedName>
    <definedName name="_Sort" localSheetId="31" hidden="1">#REF!</definedName>
    <definedName name="_Sort" localSheetId="9" hidden="1">#REF!</definedName>
    <definedName name="_Sort" localSheetId="36" hidden="1">#REF!</definedName>
    <definedName name="_Sort" localSheetId="40" hidden="1">#REF!</definedName>
    <definedName name="_Sort" localSheetId="38" hidden="1">#REF!</definedName>
    <definedName name="_Sort" localSheetId="42" hidden="1">#REF!</definedName>
    <definedName name="_Sort" localSheetId="53" hidden="1">#REF!</definedName>
    <definedName name="_Sort" localSheetId="29" hidden="1">#REF!</definedName>
    <definedName name="_Sort" localSheetId="49" hidden="1">#REF!</definedName>
    <definedName name="_Sort" localSheetId="39" hidden="1">#REF!</definedName>
    <definedName name="_Sort" localSheetId="57" hidden="1">#REF!</definedName>
    <definedName name="_Sort" localSheetId="66" hidden="1">#REF!</definedName>
    <definedName name="_Sort" localSheetId="67" hidden="1">#REF!</definedName>
    <definedName name="_Sort" localSheetId="16" hidden="1">#REF!</definedName>
    <definedName name="_Sort" localSheetId="21" hidden="1">#REF!</definedName>
    <definedName name="_Sort" hidden="1">#REF!</definedName>
    <definedName name="_TES46">#N/A</definedName>
    <definedName name="AAAA">#N/A</definedName>
    <definedName name="ad" localSheetId="12" hidden="1">#REF!</definedName>
    <definedName name="ad" localSheetId="10" hidden="1">#REF!</definedName>
    <definedName name="ad" localSheetId="55" hidden="1">#REF!</definedName>
    <definedName name="ad" localSheetId="13" hidden="1">#REF!</definedName>
    <definedName name="ad" localSheetId="28" hidden="1">#REF!</definedName>
    <definedName name="ad" localSheetId="27" hidden="1">#REF!</definedName>
    <definedName name="ad" localSheetId="24" hidden="1">#REF!</definedName>
    <definedName name="ad" localSheetId="11" hidden="1">#REF!</definedName>
    <definedName name="ad" localSheetId="15" hidden="1">#REF!</definedName>
    <definedName name="ad" localSheetId="19" hidden="1">#REF!</definedName>
    <definedName name="ad" localSheetId="35" hidden="1">#REF!</definedName>
    <definedName name="ad" localSheetId="14" hidden="1">#REF!</definedName>
    <definedName name="ad" localSheetId="54" hidden="1">#REF!</definedName>
    <definedName name="ad" localSheetId="31" hidden="1">#REF!</definedName>
    <definedName name="ad" localSheetId="9" hidden="1">#REF!</definedName>
    <definedName name="ad" localSheetId="36" hidden="1">#REF!</definedName>
    <definedName name="ad" localSheetId="40" hidden="1">#REF!</definedName>
    <definedName name="ad" localSheetId="38" hidden="1">#REF!</definedName>
    <definedName name="ad" localSheetId="42" hidden="1">#REF!</definedName>
    <definedName name="ad" localSheetId="53" hidden="1">#REF!</definedName>
    <definedName name="ad" localSheetId="29" hidden="1">#REF!</definedName>
    <definedName name="ad" localSheetId="49" hidden="1">#REF!</definedName>
    <definedName name="ad" localSheetId="39" hidden="1">#REF!</definedName>
    <definedName name="ad" localSheetId="57" hidden="1">#REF!</definedName>
    <definedName name="ad" localSheetId="66" hidden="1">#REF!</definedName>
    <definedName name="ad" localSheetId="67" hidden="1">#REF!</definedName>
    <definedName name="ad" localSheetId="16" hidden="1">#REF!</definedName>
    <definedName name="ad" localSheetId="21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2">#REF!</definedName>
    <definedName name="Excel_BuiltIn__FilterDatabase_1" localSheetId="10">#REF!</definedName>
    <definedName name="Excel_BuiltIn__FilterDatabase_1" localSheetId="13">#REF!</definedName>
    <definedName name="Excel_BuiltIn__FilterDatabase_1" localSheetId="24">#REF!</definedName>
    <definedName name="Excel_BuiltIn__FilterDatabase_1" localSheetId="19">#REF!</definedName>
    <definedName name="Excel_BuiltIn__FilterDatabase_1" localSheetId="36">#REF!</definedName>
    <definedName name="Excel_BuiltIn__FilterDatabase_1" localSheetId="39">#REF!</definedName>
    <definedName name="Excel_BuiltIn__FilterDatabase_1" localSheetId="57">#REF!</definedName>
    <definedName name="Excel_BuiltIn__FilterDatabase_1" localSheetId="66">#REF!</definedName>
    <definedName name="Excel_BuiltIn__FilterDatabase_1" localSheetId="67">#REF!</definedName>
    <definedName name="Excel_BuiltIn__FilterDatabase_1">#REF!</definedName>
    <definedName name="Excel_BuiltIn_Print_Titles">NA()</definedName>
    <definedName name="Export_3" localSheetId="12">#REF!</definedName>
    <definedName name="Export_3" localSheetId="10">#REF!</definedName>
    <definedName name="Export_3" localSheetId="13">#REF!</definedName>
    <definedName name="Export_3" localSheetId="36">#REF!</definedName>
    <definedName name="Export_3" localSheetId="39">#REF!</definedName>
    <definedName name="Export_3" localSheetId="66">#REF!</definedName>
    <definedName name="Export_3" localSheetId="67">#REF!</definedName>
    <definedName name="Export_3">#REF!</definedName>
    <definedName name="FOB" localSheetId="12">'Summary FOB'!#REF!</definedName>
    <definedName name="FOB" localSheetId="10">'Summary FOB'!#REF!</definedName>
    <definedName name="FOB" localSheetId="13">'Summary FOB'!#REF!</definedName>
    <definedName name="FOB" localSheetId="36">'Summary FOB'!#REF!</definedName>
    <definedName name="FOB" localSheetId="39">'Summary FOB'!#REF!</definedName>
    <definedName name="FOB" localSheetId="66">'Summary FOB'!#REF!</definedName>
    <definedName name="FOB" localSheetId="67">'Summary FOB'!#REF!</definedName>
    <definedName name="FOB">'Summary FOB'!#REF!</definedName>
    <definedName name="LESY" localSheetId="12" hidden="1">#REF!</definedName>
    <definedName name="LESY" localSheetId="10" hidden="1">#REF!</definedName>
    <definedName name="LESY" localSheetId="55" hidden="1">#REF!</definedName>
    <definedName name="LESY" localSheetId="13" hidden="1">#REF!</definedName>
    <definedName name="LESY" localSheetId="28" hidden="1">#REF!</definedName>
    <definedName name="LESY" localSheetId="27" hidden="1">#REF!</definedName>
    <definedName name="LESY" localSheetId="24" hidden="1">#REF!</definedName>
    <definedName name="LESY" localSheetId="11" hidden="1">#REF!</definedName>
    <definedName name="LESY" localSheetId="15" hidden="1">#REF!</definedName>
    <definedName name="LESY" localSheetId="19" hidden="1">#REF!</definedName>
    <definedName name="LESY" localSheetId="35" hidden="1">#REF!</definedName>
    <definedName name="LESY" localSheetId="14" hidden="1">#REF!</definedName>
    <definedName name="LESY" localSheetId="54" hidden="1">#REF!</definedName>
    <definedName name="LESY" localSheetId="31" hidden="1">#REF!</definedName>
    <definedName name="LESY" localSheetId="9" hidden="1">#REF!</definedName>
    <definedName name="LESY" localSheetId="36" hidden="1">#REF!</definedName>
    <definedName name="LESY" localSheetId="40" hidden="1">#REF!</definedName>
    <definedName name="LESY" localSheetId="38" hidden="1">#REF!</definedName>
    <definedName name="LESY" localSheetId="42" hidden="1">#REF!</definedName>
    <definedName name="LESY" localSheetId="53" hidden="1">#REF!</definedName>
    <definedName name="LESY" localSheetId="29" hidden="1">#REF!</definedName>
    <definedName name="LESY" localSheetId="49" hidden="1">#REF!</definedName>
    <definedName name="LESY" localSheetId="39" hidden="1">#REF!</definedName>
    <definedName name="LESY" localSheetId="57" hidden="1">#REF!</definedName>
    <definedName name="LESY" localSheetId="66" hidden="1">#REF!</definedName>
    <definedName name="LESY" localSheetId="67" hidden="1">#REF!</definedName>
    <definedName name="LESY" localSheetId="16" hidden="1">#REF!</definedName>
    <definedName name="LESY" localSheetId="21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'Summary sales'!$Q$17</definedName>
    <definedName name="solver_typ" localSheetId="7" hidden="1">1</definedName>
    <definedName name="solver_val" localSheetId="7" hidden="1">0</definedName>
    <definedName name="solver_ver" localSheetId="7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72" l="1"/>
  <c r="M42" i="72"/>
  <c r="N41" i="72"/>
  <c r="N40" i="72"/>
  <c r="N39" i="72"/>
  <c r="N38" i="72"/>
  <c r="N37" i="72"/>
  <c r="N36" i="72"/>
  <c r="N35" i="72"/>
  <c r="N34" i="72"/>
  <c r="O42" i="72" l="1"/>
  <c r="N44" i="127"/>
  <c r="L44" i="127"/>
  <c r="K44" i="127"/>
  <c r="J44" i="127"/>
  <c r="I44" i="127"/>
  <c r="G44" i="127"/>
  <c r="F44" i="127"/>
  <c r="E44" i="127"/>
  <c r="N43" i="127"/>
  <c r="L43" i="127"/>
  <c r="K43" i="127"/>
  <c r="J43" i="127"/>
  <c r="I43" i="127"/>
  <c r="G43" i="127"/>
  <c r="F43" i="127"/>
  <c r="E43" i="127"/>
  <c r="N42" i="127"/>
  <c r="L42" i="127"/>
  <c r="K42" i="127"/>
  <c r="J42" i="127"/>
  <c r="I42" i="127"/>
  <c r="G42" i="127"/>
  <c r="F42" i="127"/>
  <c r="E42" i="127"/>
  <c r="N41" i="127"/>
  <c r="L41" i="127"/>
  <c r="K41" i="127"/>
  <c r="J41" i="127"/>
  <c r="I41" i="127"/>
  <c r="G41" i="127"/>
  <c r="F41" i="127"/>
  <c r="E41" i="127"/>
  <c r="N40" i="127"/>
  <c r="L40" i="127"/>
  <c r="K40" i="127"/>
  <c r="J40" i="127"/>
  <c r="I40" i="127"/>
  <c r="G40" i="127"/>
  <c r="F40" i="127"/>
  <c r="E40" i="127"/>
  <c r="N39" i="127"/>
  <c r="L39" i="127"/>
  <c r="K39" i="127"/>
  <c r="J39" i="127"/>
  <c r="I39" i="127"/>
  <c r="G39" i="127"/>
  <c r="F39" i="127"/>
  <c r="E39" i="127"/>
  <c r="Q44" i="126"/>
  <c r="P44" i="126"/>
  <c r="O44" i="126"/>
  <c r="N44" i="126"/>
  <c r="Q43" i="126"/>
  <c r="P43" i="126"/>
  <c r="O43" i="126"/>
  <c r="N43" i="126"/>
  <c r="Q42" i="126"/>
  <c r="P42" i="126"/>
  <c r="O42" i="126"/>
  <c r="N42" i="126"/>
  <c r="Q41" i="126"/>
  <c r="P41" i="126"/>
  <c r="O41" i="126"/>
  <c r="N41" i="126"/>
  <c r="Q40" i="126"/>
  <c r="P40" i="126"/>
  <c r="O40" i="126"/>
  <c r="N40" i="126"/>
  <c r="Q39" i="126"/>
  <c r="P39" i="126"/>
  <c r="M44" i="126"/>
  <c r="M43" i="126"/>
  <c r="M42" i="126"/>
  <c r="L44" i="126"/>
  <c r="L43" i="126"/>
  <c r="L42" i="126"/>
  <c r="J44" i="126"/>
  <c r="J43" i="126"/>
  <c r="J42" i="126"/>
  <c r="J41" i="126"/>
  <c r="J40" i="126"/>
  <c r="J39" i="126"/>
  <c r="H41" i="126"/>
  <c r="H40" i="126"/>
  <c r="G44" i="126"/>
  <c r="G43" i="126"/>
  <c r="G42" i="126"/>
  <c r="G41" i="126"/>
  <c r="G40" i="126"/>
  <c r="G39" i="126"/>
  <c r="F44" i="126"/>
  <c r="F43" i="126"/>
  <c r="F42" i="126"/>
  <c r="F41" i="126"/>
  <c r="F40" i="126"/>
  <c r="F39" i="126"/>
  <c r="E44" i="126"/>
  <c r="E43" i="126"/>
  <c r="E42" i="126"/>
  <c r="E41" i="126"/>
  <c r="E40" i="126"/>
  <c r="E39" i="126"/>
  <c r="E38" i="126"/>
  <c r="H37" i="92"/>
  <c r="H37" i="91"/>
  <c r="H37" i="21"/>
  <c r="H37" i="78"/>
  <c r="H37" i="46"/>
  <c r="H37" i="22"/>
  <c r="H37" i="64"/>
  <c r="H37" i="14"/>
  <c r="H37" i="119"/>
  <c r="H37" i="124"/>
  <c r="H37" i="112"/>
  <c r="H37" i="75"/>
  <c r="H37" i="77"/>
  <c r="H37" i="50"/>
  <c r="H37" i="19"/>
  <c r="H37" i="17"/>
  <c r="H37" i="16"/>
  <c r="H37" i="38"/>
  <c r="H37" i="11"/>
  <c r="H37" i="23"/>
  <c r="H43" i="126" l="1"/>
  <c r="H44" i="126"/>
  <c r="H42" i="126"/>
  <c r="H39" i="126"/>
  <c r="Q43" i="127"/>
  <c r="Q44" i="127"/>
  <c r="H41" i="127"/>
  <c r="H39" i="127"/>
  <c r="Q40" i="127"/>
  <c r="H44" i="127"/>
  <c r="H43" i="127"/>
  <c r="Q42" i="127"/>
  <c r="H42" i="127"/>
  <c r="Q39" i="127"/>
  <c r="Q41" i="127"/>
  <c r="D41" i="127" s="1"/>
  <c r="H40" i="127"/>
  <c r="H37" i="48"/>
  <c r="J37" i="92"/>
  <c r="K37" i="92" s="1"/>
  <c r="M41" i="72"/>
  <c r="M40" i="72"/>
  <c r="H37" i="67"/>
  <c r="H37" i="66"/>
  <c r="H37" i="8"/>
  <c r="H38" i="53"/>
  <c r="H37" i="44"/>
  <c r="J37" i="44" s="1"/>
  <c r="K37" i="44" s="1"/>
  <c r="H37" i="80"/>
  <c r="J37" i="80" s="1"/>
  <c r="K37" i="80" s="1"/>
  <c r="J37" i="78"/>
  <c r="K37" i="78" s="1"/>
  <c r="J37" i="46"/>
  <c r="K37" i="46" s="1"/>
  <c r="J37" i="22"/>
  <c r="K37" i="22" s="1"/>
  <c r="J37" i="64"/>
  <c r="K37" i="64" s="1"/>
  <c r="J37" i="14"/>
  <c r="K37" i="14" s="1"/>
  <c r="J37" i="119"/>
  <c r="K37" i="119" s="1"/>
  <c r="H37" i="18"/>
  <c r="J37" i="18" s="1"/>
  <c r="K37" i="18" s="1"/>
  <c r="H37" i="88"/>
  <c r="J37" i="88" s="1"/>
  <c r="K37" i="88" s="1"/>
  <c r="J37" i="124"/>
  <c r="K37" i="124" s="1"/>
  <c r="J37" i="112"/>
  <c r="K37" i="112" s="1"/>
  <c r="J37" i="75"/>
  <c r="K37" i="75" s="1"/>
  <c r="J37" i="77"/>
  <c r="K37" i="77" s="1"/>
  <c r="J37" i="50"/>
  <c r="K37" i="50" s="1"/>
  <c r="J37" i="19"/>
  <c r="K37" i="19" s="1"/>
  <c r="H37" i="104"/>
  <c r="J37" i="104" s="1"/>
  <c r="K37" i="104" s="1"/>
  <c r="H37" i="107"/>
  <c r="J37" i="107" s="1"/>
  <c r="K37" i="107" s="1"/>
  <c r="H37" i="61"/>
  <c r="H37" i="93"/>
  <c r="H37" i="95"/>
  <c r="H37" i="94"/>
  <c r="H36" i="11"/>
  <c r="H37" i="85"/>
  <c r="H37" i="65"/>
  <c r="J37" i="65" s="1"/>
  <c r="K37" i="65" s="1"/>
  <c r="H38" i="43"/>
  <c r="H37" i="57"/>
  <c r="H37" i="24"/>
  <c r="H37" i="111"/>
  <c r="H37" i="109"/>
  <c r="H37" i="117"/>
  <c r="H37" i="121"/>
  <c r="H37" i="125"/>
  <c r="J37" i="125" s="1"/>
  <c r="K37" i="125" s="1"/>
  <c r="C38" i="27"/>
  <c r="D39" i="127" l="1"/>
  <c r="O40" i="72"/>
  <c r="O41" i="72"/>
  <c r="D43" i="127"/>
  <c r="D44" i="127"/>
  <c r="D40" i="127"/>
  <c r="D42" i="127"/>
  <c r="J37" i="8"/>
  <c r="K37" i="8" s="1"/>
  <c r="J37" i="111"/>
  <c r="K37" i="111" s="1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H36" i="92" l="1"/>
  <c r="H36" i="91"/>
  <c r="M39" i="72"/>
  <c r="O39" i="72" l="1"/>
  <c r="H36" i="21"/>
  <c r="H36" i="78"/>
  <c r="H36" i="46"/>
  <c r="H36" i="22"/>
  <c r="H36" i="64"/>
  <c r="H36" i="14"/>
  <c r="H36" i="119"/>
  <c r="H36" i="18"/>
  <c r="H36" i="88"/>
  <c r="H36" i="124"/>
  <c r="H36" i="112"/>
  <c r="H36" i="75"/>
  <c r="H36" i="77"/>
  <c r="H36" i="50"/>
  <c r="H36" i="19"/>
  <c r="H36" i="104"/>
  <c r="H36" i="107"/>
  <c r="H36" i="17"/>
  <c r="H36" i="38"/>
  <c r="H36" i="125"/>
  <c r="H36" i="23"/>
  <c r="H36" i="48"/>
  <c r="J37" i="91"/>
  <c r="K37" i="91" s="1"/>
  <c r="M38" i="72"/>
  <c r="B47" i="20"/>
  <c r="N46" i="20"/>
  <c r="M46" i="20"/>
  <c r="O46" i="20" s="1"/>
  <c r="B46" i="20"/>
  <c r="N45" i="20"/>
  <c r="M45" i="20"/>
  <c r="O45" i="20" s="1"/>
  <c r="B45" i="20"/>
  <c r="N44" i="20"/>
  <c r="M44" i="20"/>
  <c r="O44" i="20" s="1"/>
  <c r="B44" i="20"/>
  <c r="J37" i="21"/>
  <c r="K37" i="21" s="1"/>
  <c r="H36" i="67"/>
  <c r="J37" i="67"/>
  <c r="K37" i="67" s="1"/>
  <c r="H36" i="66"/>
  <c r="J37" i="66"/>
  <c r="K37" i="66" s="1"/>
  <c r="H36" i="8"/>
  <c r="H37" i="53"/>
  <c r="H36" i="44"/>
  <c r="H36" i="80"/>
  <c r="H36" i="16"/>
  <c r="J37" i="17"/>
  <c r="K37" i="17" s="1"/>
  <c r="J37" i="16"/>
  <c r="K37" i="16" s="1"/>
  <c r="H36" i="61"/>
  <c r="J37" i="61"/>
  <c r="K37" i="61" s="1"/>
  <c r="H36" i="93"/>
  <c r="J37" i="93"/>
  <c r="K37" i="93" s="1"/>
  <c r="H36" i="95"/>
  <c r="H36" i="94"/>
  <c r="J37" i="11"/>
  <c r="K37" i="11" s="1"/>
  <c r="H36" i="85"/>
  <c r="J37" i="85"/>
  <c r="K37" i="85" s="1"/>
  <c r="H36" i="65"/>
  <c r="H37" i="43"/>
  <c r="J38" i="43"/>
  <c r="K38" i="43" s="1"/>
  <c r="H36" i="57"/>
  <c r="J37" i="57"/>
  <c r="K37" i="57" s="1"/>
  <c r="H36" i="24"/>
  <c r="J37" i="24"/>
  <c r="K37" i="24" s="1"/>
  <c r="H36" i="111"/>
  <c r="H36" i="109"/>
  <c r="J37" i="109"/>
  <c r="K37" i="109" s="1"/>
  <c r="H36" i="117"/>
  <c r="J37" i="117"/>
  <c r="K37" i="117" s="1"/>
  <c r="H36" i="121"/>
  <c r="J37" i="23"/>
  <c r="K37" i="23" s="1"/>
  <c r="O38" i="72" l="1"/>
  <c r="J36" i="18"/>
  <c r="K36" i="18" s="1"/>
  <c r="J36" i="21"/>
  <c r="K36" i="21" s="1"/>
  <c r="J36" i="65"/>
  <c r="K36" i="65" s="1"/>
  <c r="H35" i="48"/>
  <c r="H35" i="92"/>
  <c r="H35" i="91"/>
  <c r="M37" i="72"/>
  <c r="B43" i="72"/>
  <c r="B42" i="72"/>
  <c r="B41" i="72"/>
  <c r="B40" i="72"/>
  <c r="B39" i="72"/>
  <c r="B38" i="72"/>
  <c r="B37" i="72"/>
  <c r="O37" i="72" l="1"/>
  <c r="H35" i="78"/>
  <c r="H35" i="46"/>
  <c r="H35" i="22"/>
  <c r="H35" i="64"/>
  <c r="H35" i="14"/>
  <c r="H35" i="119"/>
  <c r="H35" i="18"/>
  <c r="H35" i="88"/>
  <c r="H35" i="124"/>
  <c r="H35" i="112"/>
  <c r="H35" i="75"/>
  <c r="H35" i="77"/>
  <c r="H35" i="50"/>
  <c r="H35" i="19"/>
  <c r="H35" i="104"/>
  <c r="H35" i="107"/>
  <c r="H35" i="16"/>
  <c r="H35" i="61"/>
  <c r="H35" i="93"/>
  <c r="H35" i="38"/>
  <c r="H35" i="95"/>
  <c r="H35" i="11"/>
  <c r="J35" i="18" l="1"/>
  <c r="K35" i="18" s="1"/>
  <c r="N42" i="20"/>
  <c r="K42" i="20"/>
  <c r="M42" i="20" s="1"/>
  <c r="O42" i="20" s="1"/>
  <c r="K43" i="20"/>
  <c r="H35" i="21"/>
  <c r="J35" i="21" s="1"/>
  <c r="K35" i="21" s="1"/>
  <c r="H35" i="67"/>
  <c r="H35" i="66"/>
  <c r="H35" i="8"/>
  <c r="H36" i="53"/>
  <c r="H35" i="44"/>
  <c r="H35" i="80"/>
  <c r="H35" i="94"/>
  <c r="H35" i="85"/>
  <c r="H35" i="65"/>
  <c r="H35" i="17"/>
  <c r="H36" i="43"/>
  <c r="H35" i="57"/>
  <c r="H35" i="24"/>
  <c r="H35" i="111"/>
  <c r="H35" i="109"/>
  <c r="H35" i="117"/>
  <c r="H35" i="121"/>
  <c r="H35" i="23"/>
  <c r="H35" i="125"/>
  <c r="J35" i="65" l="1"/>
  <c r="K35" i="65" s="1"/>
  <c r="H34" i="48"/>
  <c r="H34" i="92"/>
  <c r="H34" i="78"/>
  <c r="H34" i="46"/>
  <c r="H34" i="22"/>
  <c r="H34" i="64"/>
  <c r="H34" i="14"/>
  <c r="H34" i="119"/>
  <c r="H34" i="18"/>
  <c r="J34" i="18"/>
  <c r="H34" i="88"/>
  <c r="H34" i="124"/>
  <c r="H34" i="112"/>
  <c r="H34" i="75"/>
  <c r="H34" i="77"/>
  <c r="H34" i="50"/>
  <c r="H34" i="104"/>
  <c r="H34" i="11"/>
  <c r="H34" i="17"/>
  <c r="H34" i="91"/>
  <c r="H34" i="19"/>
  <c r="H34" i="107"/>
  <c r="H34" i="16"/>
  <c r="H34" i="38"/>
  <c r="H33" i="38"/>
  <c r="K34" i="18" l="1"/>
  <c r="H34" i="85"/>
  <c r="H34" i="94" l="1"/>
  <c r="H34" i="93"/>
  <c r="H34" i="61"/>
  <c r="H34" i="95"/>
  <c r="H35" i="53"/>
  <c r="H35" i="43"/>
  <c r="H34" i="80"/>
  <c r="J34" i="80" s="1"/>
  <c r="K34" i="80" s="1"/>
  <c r="H34" i="44"/>
  <c r="N32" i="72"/>
  <c r="M32" i="72"/>
  <c r="N41" i="20"/>
  <c r="N40" i="20"/>
  <c r="K41" i="20"/>
  <c r="M41" i="20" s="1"/>
  <c r="O41" i="20" s="1"/>
  <c r="H34" i="21"/>
  <c r="J34" i="21"/>
  <c r="K34" i="21"/>
  <c r="H34" i="67"/>
  <c r="H34" i="66"/>
  <c r="H34" i="8"/>
  <c r="H34" i="65"/>
  <c r="H34" i="57"/>
  <c r="J34" i="57" s="1"/>
  <c r="K34" i="57" s="1"/>
  <c r="H34" i="24"/>
  <c r="H34" i="111"/>
  <c r="H34" i="109"/>
  <c r="H34" i="117"/>
  <c r="H34" i="121"/>
  <c r="H34" i="23"/>
  <c r="J34" i="23" s="1"/>
  <c r="K34" i="23" s="1"/>
  <c r="H34" i="125"/>
  <c r="H33" i="92"/>
  <c r="H33" i="91"/>
  <c r="H33" i="78"/>
  <c r="H33" i="46"/>
  <c r="H33" i="22"/>
  <c r="H33" i="64"/>
  <c r="H33" i="14"/>
  <c r="H33" i="119"/>
  <c r="H33" i="18"/>
  <c r="H33" i="88"/>
  <c r="H33" i="124"/>
  <c r="H33" i="112"/>
  <c r="H33" i="75"/>
  <c r="H33" i="77"/>
  <c r="H33" i="50"/>
  <c r="H33" i="19"/>
  <c r="H33" i="104"/>
  <c r="H33" i="107"/>
  <c r="H33" i="17"/>
  <c r="H33" i="23"/>
  <c r="J33" i="23" s="1"/>
  <c r="K33" i="23" s="1"/>
  <c r="M36" i="72"/>
  <c r="B36" i="72"/>
  <c r="M35" i="72"/>
  <c r="B35" i="72"/>
  <c r="H33" i="48"/>
  <c r="H33" i="21"/>
  <c r="J33" i="21" s="1"/>
  <c r="K33" i="21" s="1"/>
  <c r="H33" i="67"/>
  <c r="H33" i="66"/>
  <c r="H33" i="8"/>
  <c r="J33" i="8" s="1"/>
  <c r="K33" i="8" s="1"/>
  <c r="H34" i="53"/>
  <c r="H33" i="44"/>
  <c r="H33" i="80"/>
  <c r="J33" i="80" s="1"/>
  <c r="K33" i="80" s="1"/>
  <c r="H33" i="16"/>
  <c r="J33" i="16" s="1"/>
  <c r="K33" i="16" s="1"/>
  <c r="H33" i="61"/>
  <c r="J33" i="61" s="1"/>
  <c r="K33" i="61" s="1"/>
  <c r="H33" i="93"/>
  <c r="H33" i="95"/>
  <c r="H33" i="94"/>
  <c r="H33" i="11"/>
  <c r="H33" i="85"/>
  <c r="H33" i="65"/>
  <c r="J33" i="65" s="1"/>
  <c r="K33" i="65" s="1"/>
  <c r="H34" i="43"/>
  <c r="H33" i="57"/>
  <c r="H33" i="24"/>
  <c r="H33" i="111"/>
  <c r="H33" i="109"/>
  <c r="H33" i="117"/>
  <c r="H33" i="121"/>
  <c r="H33" i="125"/>
  <c r="J33" i="119" l="1"/>
  <c r="K33" i="119" s="1"/>
  <c r="O36" i="72"/>
  <c r="O35" i="72"/>
  <c r="O32" i="72"/>
  <c r="J34" i="65"/>
  <c r="K34" i="65" s="1"/>
  <c r="J33" i="18"/>
  <c r="K33" i="18" s="1"/>
  <c r="H32" i="48"/>
  <c r="H32" i="92"/>
  <c r="H32" i="91"/>
  <c r="H32" i="78"/>
  <c r="H32" i="46"/>
  <c r="H32" i="22"/>
  <c r="H32" i="64"/>
  <c r="H32" i="14"/>
  <c r="H32" i="75"/>
  <c r="H32" i="38"/>
  <c r="N28" i="72"/>
  <c r="M28" i="72"/>
  <c r="N27" i="72"/>
  <c r="M27" i="72"/>
  <c r="N26" i="72"/>
  <c r="M26" i="72"/>
  <c r="N25" i="72"/>
  <c r="M25" i="72"/>
  <c r="N24" i="72"/>
  <c r="M24" i="72"/>
  <c r="N23" i="72"/>
  <c r="M23" i="72"/>
  <c r="N22" i="72"/>
  <c r="M22" i="72"/>
  <c r="N21" i="72"/>
  <c r="M21" i="72"/>
  <c r="N39" i="20"/>
  <c r="N38" i="20"/>
  <c r="K40" i="20"/>
  <c r="M40" i="20" s="1"/>
  <c r="O40" i="20" s="1"/>
  <c r="K39" i="20"/>
  <c r="M39" i="20" s="1"/>
  <c r="O39" i="20" s="1"/>
  <c r="K38" i="20"/>
  <c r="M38" i="20" s="1"/>
  <c r="O38" i="20" s="1"/>
  <c r="K37" i="20"/>
  <c r="H32" i="21"/>
  <c r="J32" i="21" s="1"/>
  <c r="K32" i="21" s="1"/>
  <c r="H32" i="67"/>
  <c r="H32" i="66"/>
  <c r="H32" i="8"/>
  <c r="H33" i="53"/>
  <c r="H32" i="44"/>
  <c r="H32" i="80"/>
  <c r="H32" i="119"/>
  <c r="J32" i="119" s="1"/>
  <c r="K32" i="119" s="1"/>
  <c r="H32" i="18"/>
  <c r="J32" i="18" s="1"/>
  <c r="K32" i="18" s="1"/>
  <c r="H32" i="88"/>
  <c r="H32" i="124"/>
  <c r="H32" i="112"/>
  <c r="H32" i="77"/>
  <c r="H32" i="50"/>
  <c r="H32" i="19"/>
  <c r="H32" i="104"/>
  <c r="H32" i="107"/>
  <c r="H32" i="16"/>
  <c r="H32" i="61"/>
  <c r="H32" i="93"/>
  <c r="H32" i="95"/>
  <c r="H32" i="94"/>
  <c r="H32" i="11"/>
  <c r="H32" i="85"/>
  <c r="H32" i="65"/>
  <c r="J32" i="65" s="1"/>
  <c r="K32" i="65" s="1"/>
  <c r="H32" i="17"/>
  <c r="H33" i="43"/>
  <c r="H32" i="57"/>
  <c r="H32" i="24"/>
  <c r="H32" i="111"/>
  <c r="H32" i="109"/>
  <c r="H32" i="117"/>
  <c r="H32" i="121"/>
  <c r="H32" i="23"/>
  <c r="H32" i="125"/>
  <c r="O26" i="72" l="1"/>
  <c r="O27" i="72"/>
  <c r="O28" i="72"/>
  <c r="O24" i="72"/>
  <c r="O23" i="72"/>
  <c r="O25" i="72"/>
  <c r="O21" i="72"/>
  <c r="O22" i="72"/>
  <c r="H31" i="92"/>
  <c r="H31" i="91"/>
  <c r="H31" i="78"/>
  <c r="H31" i="46"/>
  <c r="H31" i="22"/>
  <c r="H31" i="64"/>
  <c r="H31" i="14"/>
  <c r="H31" i="119"/>
  <c r="H31" i="88"/>
  <c r="H31" i="124"/>
  <c r="H31" i="112"/>
  <c r="H31" i="75"/>
  <c r="H31" i="77"/>
  <c r="H31" i="50"/>
  <c r="H31" i="104"/>
  <c r="H31" i="16"/>
  <c r="J31" i="92" l="1"/>
  <c r="K31" i="92" s="1"/>
  <c r="H31" i="48"/>
  <c r="H31" i="19"/>
  <c r="H31" i="107"/>
  <c r="H31" i="61"/>
  <c r="H31" i="93"/>
  <c r="H31" i="38"/>
  <c r="H31" i="95"/>
  <c r="H31" i="94"/>
  <c r="H31" i="11"/>
  <c r="H31" i="85"/>
  <c r="H31" i="17"/>
  <c r="N37" i="20" l="1"/>
  <c r="M37" i="20"/>
  <c r="O37" i="20" s="1"/>
  <c r="N36" i="20"/>
  <c r="N35" i="20"/>
  <c r="N34" i="20"/>
  <c r="K36" i="20"/>
  <c r="M36" i="20" s="1"/>
  <c r="O36" i="20" s="1"/>
  <c r="K35" i="20"/>
  <c r="M35" i="20" s="1"/>
  <c r="O35" i="20" s="1"/>
  <c r="K34" i="20"/>
  <c r="M34" i="20" s="1"/>
  <c r="O34" i="20" s="1"/>
  <c r="B48" i="20"/>
  <c r="N43" i="20"/>
  <c r="M43" i="20"/>
  <c r="O43" i="20" s="1"/>
  <c r="B43" i="20"/>
  <c r="B42" i="20"/>
  <c r="H31" i="21"/>
  <c r="J31" i="21" s="1"/>
  <c r="K31" i="21" s="1"/>
  <c r="H31" i="67"/>
  <c r="H31" i="66"/>
  <c r="H31" i="8"/>
  <c r="H32" i="53"/>
  <c r="H31" i="44"/>
  <c r="H31" i="80"/>
  <c r="H31" i="18"/>
  <c r="J31" i="18" s="1"/>
  <c r="K31" i="18" s="1"/>
  <c r="H30" i="18"/>
  <c r="J30" i="18" s="1"/>
  <c r="K30" i="18" s="1"/>
  <c r="H31" i="65"/>
  <c r="J31" i="65" s="1"/>
  <c r="K31" i="65" s="1"/>
  <c r="H32" i="43"/>
  <c r="H31" i="57"/>
  <c r="H31" i="24"/>
  <c r="H31" i="111"/>
  <c r="H31" i="109"/>
  <c r="H31" i="117"/>
  <c r="H31" i="121"/>
  <c r="H31" i="23"/>
  <c r="H31" i="125"/>
  <c r="H30" i="91" l="1"/>
  <c r="J31" i="80" l="1"/>
  <c r="K31" i="80" s="1"/>
  <c r="H30" i="78"/>
  <c r="H30" i="46"/>
  <c r="H30" i="22"/>
  <c r="H30" i="64"/>
  <c r="H30" i="14"/>
  <c r="H30" i="119"/>
  <c r="H30" i="88"/>
  <c r="H30" i="124"/>
  <c r="H30" i="112"/>
  <c r="H30" i="75"/>
  <c r="H30" i="77"/>
  <c r="H30" i="50"/>
  <c r="H30" i="104"/>
  <c r="H30" i="38"/>
  <c r="H30" i="17"/>
  <c r="BD45" i="40"/>
  <c r="BC45" i="40"/>
  <c r="BB45" i="40"/>
  <c r="BA45" i="40"/>
  <c r="AZ45" i="40"/>
  <c r="AY45" i="40"/>
  <c r="AX45" i="40"/>
  <c r="AW45" i="40"/>
  <c r="AV45" i="40"/>
  <c r="AU45" i="40"/>
  <c r="AT45" i="40"/>
  <c r="AS45" i="40"/>
  <c r="AR45" i="40"/>
  <c r="AQ45" i="40"/>
  <c r="AP45" i="40"/>
  <c r="AO45" i="40"/>
  <c r="AN45" i="40"/>
  <c r="AM45" i="40"/>
  <c r="AL45" i="40"/>
  <c r="AK45" i="40"/>
  <c r="AJ45" i="40"/>
  <c r="AI45" i="40"/>
  <c r="AH45" i="40"/>
  <c r="AG45" i="40"/>
  <c r="AF45" i="40"/>
  <c r="AE45" i="40"/>
  <c r="AD45" i="40"/>
  <c r="AC45" i="40"/>
  <c r="AB45" i="40"/>
  <c r="AA45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BD36" i="40"/>
  <c r="BC36" i="40"/>
  <c r="BB36" i="40"/>
  <c r="BA36" i="40"/>
  <c r="AZ36" i="40"/>
  <c r="AY36" i="40"/>
  <c r="AX36" i="40"/>
  <c r="AW36" i="40"/>
  <c r="AV36" i="40"/>
  <c r="AU36" i="40"/>
  <c r="AT36" i="40"/>
  <c r="AS36" i="40"/>
  <c r="AR36" i="40"/>
  <c r="AQ36" i="40"/>
  <c r="AP36" i="40"/>
  <c r="AO36" i="40"/>
  <c r="AN36" i="40"/>
  <c r="AM36" i="40"/>
  <c r="AL36" i="40"/>
  <c r="AK36" i="40"/>
  <c r="AJ36" i="40"/>
  <c r="AI36" i="40"/>
  <c r="AH36" i="40"/>
  <c r="AG36" i="40"/>
  <c r="AF36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BD27" i="40"/>
  <c r="BC27" i="40"/>
  <c r="BB27" i="40"/>
  <c r="BA27" i="40"/>
  <c r="AZ27" i="40"/>
  <c r="AY27" i="40"/>
  <c r="AX27" i="40"/>
  <c r="AW27" i="40"/>
  <c r="AV27" i="40"/>
  <c r="AU27" i="40"/>
  <c r="AT27" i="40"/>
  <c r="AS27" i="40"/>
  <c r="AR27" i="40"/>
  <c r="AQ27" i="40"/>
  <c r="AP27" i="40"/>
  <c r="AO27" i="40"/>
  <c r="AN27" i="40"/>
  <c r="AM27" i="40"/>
  <c r="AL27" i="40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BD18" i="40"/>
  <c r="BC18" i="40"/>
  <c r="BB18" i="40"/>
  <c r="BA18" i="40"/>
  <c r="AZ18" i="40"/>
  <c r="AY18" i="40"/>
  <c r="AX18" i="40"/>
  <c r="AW18" i="40"/>
  <c r="AV18" i="40"/>
  <c r="AU18" i="40"/>
  <c r="AT18" i="40"/>
  <c r="AS18" i="40"/>
  <c r="AR18" i="40"/>
  <c r="AQ18" i="40"/>
  <c r="AP18" i="40"/>
  <c r="AO18" i="40"/>
  <c r="AN18" i="40"/>
  <c r="AM18" i="40"/>
  <c r="AL18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BD48" i="40"/>
  <c r="BC48" i="40"/>
  <c r="BB48" i="40"/>
  <c r="BA48" i="40"/>
  <c r="AZ48" i="40"/>
  <c r="AY48" i="40"/>
  <c r="AX48" i="40"/>
  <c r="AW48" i="40"/>
  <c r="AV48" i="40"/>
  <c r="AU48" i="40"/>
  <c r="AT48" i="40"/>
  <c r="AS48" i="40"/>
  <c r="AR48" i="40"/>
  <c r="AQ48" i="40"/>
  <c r="AP48" i="40"/>
  <c r="AO48" i="40"/>
  <c r="AN48" i="40"/>
  <c r="AM48" i="40"/>
  <c r="AL48" i="40"/>
  <c r="AK48" i="40"/>
  <c r="AJ48" i="40"/>
  <c r="AI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BD9" i="40"/>
  <c r="BC9" i="40"/>
  <c r="BB9" i="40"/>
  <c r="BA9" i="40"/>
  <c r="AZ9" i="40"/>
  <c r="AY9" i="40"/>
  <c r="AX9" i="40"/>
  <c r="AW9" i="40"/>
  <c r="AV9" i="40"/>
  <c r="AU9" i="40"/>
  <c r="AT9" i="40"/>
  <c r="AS9" i="40"/>
  <c r="AR9" i="40"/>
  <c r="AQ9" i="40"/>
  <c r="AP9" i="40"/>
  <c r="AO9" i="40"/>
  <c r="AN9" i="40"/>
  <c r="AM9" i="40"/>
  <c r="AL9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AB47" i="40" l="1"/>
  <c r="N47" i="40"/>
  <c r="L47" i="40"/>
  <c r="AC47" i="40"/>
  <c r="AD47" i="40"/>
  <c r="AF47" i="40"/>
  <c r="O47" i="40"/>
  <c r="AE47" i="40"/>
  <c r="I47" i="40"/>
  <c r="J47" i="40"/>
  <c r="K47" i="40"/>
  <c r="AX47" i="40"/>
  <c r="M47" i="40"/>
  <c r="P47" i="40"/>
  <c r="BC47" i="40"/>
  <c r="BB47" i="40"/>
  <c r="BD47" i="40"/>
  <c r="AY47" i="40"/>
  <c r="AZ47" i="40"/>
  <c r="BA47" i="40"/>
  <c r="AW47" i="40"/>
  <c r="AG47" i="40"/>
  <c r="AI47" i="40"/>
  <c r="AH47" i="40"/>
  <c r="AJ47" i="40"/>
  <c r="G47" i="40"/>
  <c r="F47" i="40"/>
  <c r="H47" i="40"/>
  <c r="U47" i="40"/>
  <c r="AP47" i="40"/>
  <c r="X47" i="40"/>
  <c r="AR47" i="40"/>
  <c r="AO47" i="40"/>
  <c r="W47" i="40"/>
  <c r="Z47" i="40"/>
  <c r="AT47" i="40"/>
  <c r="V47" i="40"/>
  <c r="Y47" i="40"/>
  <c r="AA47" i="40"/>
  <c r="AU47" i="40"/>
  <c r="AQ47" i="40"/>
  <c r="AS47" i="40"/>
  <c r="AV47" i="40"/>
  <c r="AL47" i="40"/>
  <c r="S47" i="40"/>
  <c r="AN47" i="40"/>
  <c r="Q47" i="40"/>
  <c r="AK47" i="40"/>
  <c r="R47" i="40"/>
  <c r="AM47" i="40"/>
  <c r="T47" i="40"/>
  <c r="H30" i="19" l="1"/>
  <c r="H30" i="23"/>
  <c r="H30" i="107"/>
  <c r="H30" i="16"/>
  <c r="J30" i="16" s="1"/>
  <c r="K30" i="16" s="1"/>
  <c r="H29" i="17"/>
  <c r="H30" i="48" l="1"/>
  <c r="H30" i="61"/>
  <c r="H30" i="93"/>
  <c r="H30" i="95"/>
  <c r="H30" i="94"/>
  <c r="H30" i="11"/>
  <c r="H30" i="85"/>
  <c r="J30" i="85" s="1"/>
  <c r="K30" i="85" s="1"/>
  <c r="H30" i="117"/>
  <c r="H30" i="92" l="1"/>
  <c r="J30" i="92" s="1"/>
  <c r="K30" i="92" s="1"/>
  <c r="K33" i="20"/>
  <c r="K32" i="20"/>
  <c r="K31" i="20"/>
  <c r="H30" i="21"/>
  <c r="J30" i="21" s="1"/>
  <c r="K30" i="21" s="1"/>
  <c r="H30" i="67"/>
  <c r="H29" i="67"/>
  <c r="H30" i="66"/>
  <c r="H30" i="44"/>
  <c r="J30" i="44" s="1"/>
  <c r="K30" i="44" s="1"/>
  <c r="H30" i="80"/>
  <c r="H29" i="65"/>
  <c r="J29" i="65" s="1"/>
  <c r="K29" i="65" s="1"/>
  <c r="H30" i="65"/>
  <c r="J30" i="65" s="1"/>
  <c r="K30" i="65" s="1"/>
  <c r="H31" i="43"/>
  <c r="H30" i="57"/>
  <c r="H30" i="24"/>
  <c r="H30" i="111"/>
  <c r="H30" i="109"/>
  <c r="H30" i="121"/>
  <c r="H30" i="125"/>
  <c r="H29" i="48" l="1"/>
  <c r="H29" i="92"/>
  <c r="J29" i="92" s="1"/>
  <c r="K29" i="92" s="1"/>
  <c r="H29" i="91"/>
  <c r="M34" i="72"/>
  <c r="B34" i="72"/>
  <c r="N33" i="72"/>
  <c r="M33" i="72"/>
  <c r="B33" i="72"/>
  <c r="B32" i="72"/>
  <c r="N31" i="72"/>
  <c r="M31" i="72"/>
  <c r="B31" i="72"/>
  <c r="N30" i="72"/>
  <c r="M30" i="72"/>
  <c r="B30" i="72"/>
  <c r="N29" i="72"/>
  <c r="M29" i="72"/>
  <c r="B29" i="72"/>
  <c r="B28" i="72"/>
  <c r="B27" i="72"/>
  <c r="B26" i="72"/>
  <c r="H29" i="21"/>
  <c r="H30" i="8"/>
  <c r="H31" i="53"/>
  <c r="H29" i="78"/>
  <c r="H29" i="46"/>
  <c r="H29" i="22"/>
  <c r="H29" i="64"/>
  <c r="H29" i="14"/>
  <c r="H29" i="119"/>
  <c r="H29" i="18"/>
  <c r="J29" i="18" s="1"/>
  <c r="K29" i="18" s="1"/>
  <c r="H29" i="88"/>
  <c r="H29" i="124"/>
  <c r="H29" i="112"/>
  <c r="H29" i="75"/>
  <c r="H29" i="77"/>
  <c r="H29" i="50"/>
  <c r="H29" i="19"/>
  <c r="H29" i="104"/>
  <c r="H29" i="107"/>
  <c r="H29" i="16"/>
  <c r="H29" i="61"/>
  <c r="H29" i="93"/>
  <c r="H29" i="38"/>
  <c r="H29" i="95"/>
  <c r="H29" i="94"/>
  <c r="H29" i="11"/>
  <c r="H29" i="23"/>
  <c r="O29" i="72" l="1"/>
  <c r="O31" i="72"/>
  <c r="O34" i="72"/>
  <c r="O30" i="72"/>
  <c r="O33" i="72"/>
  <c r="H29" i="66"/>
  <c r="H29" i="8"/>
  <c r="H30" i="53"/>
  <c r="H29" i="44"/>
  <c r="H29" i="80"/>
  <c r="H29" i="85"/>
  <c r="J29" i="85"/>
  <c r="K29" i="85" s="1"/>
  <c r="H30" i="43"/>
  <c r="H29" i="57"/>
  <c r="H29" i="24"/>
  <c r="H29" i="111"/>
  <c r="H29" i="109"/>
  <c r="H29" i="117"/>
  <c r="H29" i="121"/>
  <c r="H29" i="125"/>
  <c r="H28" i="48" l="1"/>
  <c r="H28" i="92"/>
  <c r="J28" i="92" s="1"/>
  <c r="K28" i="92" s="1"/>
  <c r="H28" i="91"/>
  <c r="B54" i="9"/>
  <c r="B53" i="9"/>
  <c r="B52" i="9"/>
  <c r="B51" i="9"/>
  <c r="B50" i="9"/>
  <c r="B49" i="9"/>
  <c r="B48" i="9"/>
  <c r="B47" i="9"/>
  <c r="B46" i="9"/>
  <c r="B45" i="9"/>
  <c r="B44" i="9"/>
  <c r="H28" i="78"/>
  <c r="H28" i="46"/>
  <c r="H28" i="22"/>
  <c r="H28" i="64"/>
  <c r="H28" i="14"/>
  <c r="H28" i="119"/>
  <c r="H28" i="18"/>
  <c r="J28" i="18" s="1"/>
  <c r="K28" i="18" s="1"/>
  <c r="H28" i="88"/>
  <c r="H28" i="124"/>
  <c r="H28" i="112"/>
  <c r="H28" i="75"/>
  <c r="H28" i="77"/>
  <c r="H28" i="50"/>
  <c r="H28" i="19"/>
  <c r="H28" i="104"/>
  <c r="H28" i="16"/>
  <c r="H28" i="38"/>
  <c r="H28" i="65"/>
  <c r="J28" i="65" s="1"/>
  <c r="K28" i="65" s="1"/>
  <c r="H27" i="65"/>
  <c r="J27" i="65" s="1"/>
  <c r="K27" i="65" s="1"/>
  <c r="H28" i="17"/>
  <c r="H28" i="21" l="1"/>
  <c r="J28" i="21" s="1"/>
  <c r="K28" i="21" s="1"/>
  <c r="H28" i="67"/>
  <c r="H28" i="66"/>
  <c r="H28" i="8"/>
  <c r="H29" i="53"/>
  <c r="H28" i="44"/>
  <c r="H28" i="80"/>
  <c r="H28" i="107"/>
  <c r="H28" i="61"/>
  <c r="H28" i="93"/>
  <c r="H28" i="95"/>
  <c r="H28" i="94"/>
  <c r="H28" i="11"/>
  <c r="H28" i="85"/>
  <c r="H29" i="43"/>
  <c r="H28" i="57"/>
  <c r="H28" i="24"/>
  <c r="H28" i="111"/>
  <c r="H28" i="109"/>
  <c r="H28" i="117"/>
  <c r="H28" i="121"/>
  <c r="H28" i="23"/>
  <c r="H28" i="125"/>
  <c r="J28" i="85" l="1"/>
  <c r="K28" i="85" s="1"/>
  <c r="H27" i="48"/>
  <c r="H27" i="92"/>
  <c r="H27" i="91"/>
  <c r="H27" i="21"/>
  <c r="H27" i="67"/>
  <c r="H27" i="66"/>
  <c r="H27" i="8"/>
  <c r="H28" i="53"/>
  <c r="H27" i="44"/>
  <c r="H27" i="80"/>
  <c r="H27" i="78"/>
  <c r="H27" i="46"/>
  <c r="H27" i="22"/>
  <c r="H27" i="64"/>
  <c r="H27" i="14"/>
  <c r="H27" i="119"/>
  <c r="H27" i="18"/>
  <c r="J27" i="18" s="1"/>
  <c r="K27" i="18" s="1"/>
  <c r="H27" i="88"/>
  <c r="H27" i="124"/>
  <c r="H27" i="112"/>
  <c r="H26" i="112"/>
  <c r="H27" i="75"/>
  <c r="H27" i="77"/>
  <c r="H27" i="50"/>
  <c r="H27" i="19"/>
  <c r="H27" i="104"/>
  <c r="H27" i="107"/>
  <c r="H27" i="16"/>
  <c r="H27" i="61"/>
  <c r="H27" i="93"/>
  <c r="H27" i="38"/>
  <c r="H27" i="95"/>
  <c r="H27" i="94"/>
  <c r="H27" i="11"/>
  <c r="H27" i="85"/>
  <c r="B33" i="128"/>
  <c r="B32" i="128"/>
  <c r="H27" i="17" l="1"/>
  <c r="H28" i="43"/>
  <c r="H27" i="57"/>
  <c r="H27" i="24"/>
  <c r="J27" i="24" s="1"/>
  <c r="H27" i="111"/>
  <c r="H27" i="109"/>
  <c r="H27" i="117"/>
  <c r="H27" i="121"/>
  <c r="H27" i="23"/>
  <c r="H27" i="125"/>
  <c r="E9" i="40" l="1"/>
  <c r="E47" i="40" s="1"/>
  <c r="H26" i="48" l="1"/>
  <c r="H26" i="92"/>
  <c r="H26" i="91"/>
  <c r="B25" i="72"/>
  <c r="B24" i="72"/>
  <c r="B23" i="72"/>
  <c r="B22" i="72"/>
  <c r="N19" i="72"/>
  <c r="M19" i="72"/>
  <c r="N18" i="72"/>
  <c r="M18" i="72"/>
  <c r="N17" i="72"/>
  <c r="M17" i="72"/>
  <c r="N32" i="20"/>
  <c r="M32" i="20"/>
  <c r="O32" i="20" s="1"/>
  <c r="N31" i="20"/>
  <c r="M31" i="20"/>
  <c r="O31" i="20" s="1"/>
  <c r="N30" i="20"/>
  <c r="K30" i="20"/>
  <c r="M30" i="20" s="1"/>
  <c r="O30" i="20" s="1"/>
  <c r="K29" i="20"/>
  <c r="H26" i="21"/>
  <c r="J26" i="21" s="1"/>
  <c r="K26" i="21" s="1"/>
  <c r="H26" i="67"/>
  <c r="H26" i="66"/>
  <c r="H26" i="8"/>
  <c r="H27" i="53"/>
  <c r="H26" i="44"/>
  <c r="H26" i="80"/>
  <c r="H26" i="78"/>
  <c r="H26" i="46"/>
  <c r="H26" i="22"/>
  <c r="H26" i="64"/>
  <c r="H26" i="14"/>
  <c r="H26" i="119"/>
  <c r="H26" i="18"/>
  <c r="J26" i="18" s="1"/>
  <c r="K26" i="18" s="1"/>
  <c r="H26" i="88"/>
  <c r="H26" i="124"/>
  <c r="H26" i="75"/>
  <c r="H26" i="77"/>
  <c r="H26" i="50"/>
  <c r="H26" i="19"/>
  <c r="H26" i="104"/>
  <c r="H26" i="107"/>
  <c r="H26" i="16"/>
  <c r="H26" i="61"/>
  <c r="H26" i="93"/>
  <c r="H26" i="38"/>
  <c r="H26" i="95"/>
  <c r="H26" i="94"/>
  <c r="H26" i="11"/>
  <c r="H26" i="85"/>
  <c r="H26" i="65"/>
  <c r="J26" i="65" s="1"/>
  <c r="K26" i="65" s="1"/>
  <c r="H26" i="17"/>
  <c r="H27" i="43"/>
  <c r="H26" i="57"/>
  <c r="H26" i="24"/>
  <c r="H26" i="111"/>
  <c r="H26" i="109"/>
  <c r="H26" i="117"/>
  <c r="H26" i="121"/>
  <c r="H26" i="23"/>
  <c r="H26" i="125"/>
  <c r="O19" i="72" l="1"/>
  <c r="O18" i="72"/>
  <c r="O17" i="72"/>
  <c r="B31" i="128"/>
  <c r="B30" i="128"/>
  <c r="B29" i="128"/>
  <c r="B28" i="128"/>
  <c r="B27" i="128"/>
  <c r="B26" i="128"/>
  <c r="H25" i="48"/>
  <c r="H25" i="92"/>
  <c r="H25" i="91"/>
  <c r="N29" i="20"/>
  <c r="M29" i="20"/>
  <c r="O29" i="20" s="1"/>
  <c r="B43" i="9"/>
  <c r="B42" i="9"/>
  <c r="B41" i="9"/>
  <c r="B40" i="9"/>
  <c r="B39" i="9"/>
  <c r="B38" i="9"/>
  <c r="H25" i="21" l="1"/>
  <c r="H25" i="67"/>
  <c r="H25" i="66"/>
  <c r="H25" i="8"/>
  <c r="H26" i="53"/>
  <c r="H25" i="44"/>
  <c r="H25" i="80"/>
  <c r="H25" i="78"/>
  <c r="H25" i="46"/>
  <c r="H25" i="22"/>
  <c r="H25" i="64"/>
  <c r="H25" i="14"/>
  <c r="H25" i="119"/>
  <c r="H25" i="18"/>
  <c r="J25" i="18" s="1"/>
  <c r="K25" i="18" s="1"/>
  <c r="H25" i="88"/>
  <c r="H25" i="124"/>
  <c r="H25" i="112"/>
  <c r="H25" i="75"/>
  <c r="H25" i="77"/>
  <c r="H25" i="50"/>
  <c r="H25" i="19"/>
  <c r="H25" i="104"/>
  <c r="H25" i="107"/>
  <c r="H25" i="16"/>
  <c r="H25" i="61"/>
  <c r="H25" i="93"/>
  <c r="H25" i="38"/>
  <c r="H25" i="95"/>
  <c r="H25" i="94"/>
  <c r="H25" i="11"/>
  <c r="H25" i="85"/>
  <c r="H25" i="65"/>
  <c r="J25" i="65" s="1"/>
  <c r="K25" i="65" s="1"/>
  <c r="H25" i="17"/>
  <c r="H26" i="43"/>
  <c r="H25" i="57"/>
  <c r="H25" i="24"/>
  <c r="H25" i="111"/>
  <c r="H25" i="109"/>
  <c r="H25" i="117"/>
  <c r="H25" i="121"/>
  <c r="H25" i="23"/>
  <c r="H25" i="125" l="1"/>
  <c r="H24" i="92" l="1"/>
  <c r="H24" i="91"/>
  <c r="M20" i="72"/>
  <c r="N20" i="72"/>
  <c r="K28" i="20"/>
  <c r="K27" i="20"/>
  <c r="K26" i="20"/>
  <c r="H24" i="21"/>
  <c r="H24" i="78"/>
  <c r="H24" i="46"/>
  <c r="H24" i="22"/>
  <c r="H24" i="64"/>
  <c r="H24" i="14"/>
  <c r="H24" i="119"/>
  <c r="H24" i="18"/>
  <c r="J24" i="18" s="1"/>
  <c r="K24" i="18" s="1"/>
  <c r="H24" i="88"/>
  <c r="H24" i="124"/>
  <c r="H24" i="112"/>
  <c r="H23" i="75"/>
  <c r="I23" i="75" s="1"/>
  <c r="H24" i="75" s="1"/>
  <c r="H22" i="75"/>
  <c r="H24" i="77"/>
  <c r="H24" i="50"/>
  <c r="H24" i="19"/>
  <c r="H24" i="104"/>
  <c r="H24" i="107"/>
  <c r="H24" i="16"/>
  <c r="H24" i="38"/>
  <c r="H24" i="17"/>
  <c r="O20" i="72" l="1"/>
  <c r="H24" i="48"/>
  <c r="B21" i="72"/>
  <c r="B20" i="72"/>
  <c r="B19" i="72"/>
  <c r="B18" i="72"/>
  <c r="B17" i="72"/>
  <c r="N28" i="20"/>
  <c r="M28" i="20"/>
  <c r="O28" i="20" s="1"/>
  <c r="H24" i="67"/>
  <c r="H24" i="66"/>
  <c r="H24" i="8"/>
  <c r="H25" i="53"/>
  <c r="H24" i="44"/>
  <c r="H24" i="80"/>
  <c r="H24" i="61"/>
  <c r="H24" i="93"/>
  <c r="H24" i="95"/>
  <c r="H24" i="94"/>
  <c r="H24" i="11"/>
  <c r="H24" i="85"/>
  <c r="H24" i="65"/>
  <c r="H25" i="43"/>
  <c r="H24" i="57"/>
  <c r="H24" i="24"/>
  <c r="H24" i="111"/>
  <c r="H24" i="109"/>
  <c r="H24" i="117"/>
  <c r="H24" i="121"/>
  <c r="H24" i="23"/>
  <c r="H24" i="125"/>
  <c r="H23" i="46" l="1"/>
  <c r="H22" i="46"/>
  <c r="H21" i="46"/>
  <c r="H23" i="22"/>
  <c r="H23" i="64"/>
  <c r="H23" i="92"/>
  <c r="J23" i="92" s="1"/>
  <c r="K23" i="92" s="1"/>
  <c r="H23" i="91"/>
  <c r="K25" i="20"/>
  <c r="K24" i="20"/>
  <c r="K23" i="20"/>
  <c r="K22" i="20"/>
  <c r="K21" i="20"/>
  <c r="K20" i="20"/>
  <c r="K19" i="20"/>
  <c r="K18" i="20"/>
  <c r="K17" i="20"/>
  <c r="K16" i="20"/>
  <c r="H23" i="21"/>
  <c r="H23" i="78"/>
  <c r="H23" i="14"/>
  <c r="H23" i="119"/>
  <c r="H23" i="18"/>
  <c r="J23" i="18" s="1"/>
  <c r="K23" i="18" s="1"/>
  <c r="H23" i="88"/>
  <c r="H23" i="124"/>
  <c r="H23" i="112"/>
  <c r="H23" i="77"/>
  <c r="H23" i="50"/>
  <c r="H23" i="19"/>
  <c r="H23" i="104"/>
  <c r="H23" i="107"/>
  <c r="H23" i="38"/>
  <c r="H22" i="38"/>
  <c r="H21" i="38"/>
  <c r="H20" i="38"/>
  <c r="H19" i="38"/>
  <c r="H23" i="17"/>
  <c r="H23" i="48" l="1"/>
  <c r="H23" i="67"/>
  <c r="H23" i="66"/>
  <c r="H23" i="8"/>
  <c r="H24" i="53"/>
  <c r="H23" i="44"/>
  <c r="J23" i="44" s="1"/>
  <c r="K23" i="44" s="1"/>
  <c r="J24" i="80"/>
  <c r="K24" i="80" s="1"/>
  <c r="H23" i="16"/>
  <c r="J23" i="16"/>
  <c r="K23" i="16"/>
  <c r="H23" i="61"/>
  <c r="H23" i="93"/>
  <c r="H23" i="95"/>
  <c r="H23" i="94"/>
  <c r="H23" i="11"/>
  <c r="H23" i="85"/>
  <c r="H23" i="65"/>
  <c r="J23" i="65" s="1"/>
  <c r="K23" i="65" s="1"/>
  <c r="H24" i="43"/>
  <c r="H23" i="57"/>
  <c r="H23" i="24"/>
  <c r="H23" i="111"/>
  <c r="H23" i="109"/>
  <c r="H23" i="117"/>
  <c r="H23" i="121"/>
  <c r="H23" i="23"/>
  <c r="H23" i="125"/>
  <c r="J23" i="57" l="1"/>
  <c r="H22" i="64"/>
  <c r="H22" i="22"/>
  <c r="H22" i="78"/>
  <c r="H22" i="92"/>
  <c r="J22" i="92" s="1"/>
  <c r="K22" i="92" s="1"/>
  <c r="H22" i="91"/>
  <c r="K15" i="20"/>
  <c r="K14" i="20"/>
  <c r="K13" i="20"/>
  <c r="H22" i="21"/>
  <c r="H22" i="14"/>
  <c r="H22" i="119"/>
  <c r="H22" i="18"/>
  <c r="J22" i="18" s="1"/>
  <c r="K22" i="18" s="1"/>
  <c r="H22" i="88"/>
  <c r="H22" i="124"/>
  <c r="H22" i="112"/>
  <c r="H22" i="50"/>
  <c r="H22" i="77"/>
  <c r="H22" i="19"/>
  <c r="J22" i="19" s="1"/>
  <c r="H21" i="19"/>
  <c r="H20" i="19"/>
  <c r="H19" i="19"/>
  <c r="H18" i="19"/>
  <c r="H17" i="19"/>
  <c r="H22" i="104"/>
  <c r="H22" i="107"/>
  <c r="H22" i="16"/>
  <c r="J22" i="16" s="1"/>
  <c r="K22" i="16" s="1"/>
  <c r="H22" i="17"/>
  <c r="H22" i="23"/>
  <c r="H21" i="23"/>
  <c r="H20" i="23"/>
  <c r="H19" i="23"/>
  <c r="H18" i="23"/>
  <c r="H17" i="23"/>
  <c r="H16" i="23"/>
  <c r="K23" i="57" l="1"/>
  <c r="H22" i="48"/>
  <c r="H22" i="66"/>
  <c r="H22" i="8"/>
  <c r="J22" i="8" s="1"/>
  <c r="K22" i="8" s="1"/>
  <c r="H23" i="53"/>
  <c r="H22" i="44"/>
  <c r="H23" i="80"/>
  <c r="J23" i="80" s="1"/>
  <c r="K23" i="80" s="1"/>
  <c r="H22" i="61"/>
  <c r="H22" i="93"/>
  <c r="H22" i="95"/>
  <c r="H22" i="94"/>
  <c r="H22" i="11"/>
  <c r="H22" i="85"/>
  <c r="H22" i="65"/>
  <c r="H23" i="43"/>
  <c r="H22" i="57"/>
  <c r="H22" i="24"/>
  <c r="H22" i="111"/>
  <c r="H22" i="109"/>
  <c r="H22" i="117"/>
  <c r="H22" i="121"/>
  <c r="H22" i="125"/>
  <c r="J22" i="65" l="1"/>
  <c r="K22" i="65" s="1"/>
  <c r="J22" i="44"/>
  <c r="K22" i="44" s="1"/>
  <c r="J23" i="53"/>
  <c r="K23" i="53" s="1"/>
  <c r="H21" i="92"/>
  <c r="H21" i="91"/>
  <c r="H21" i="21"/>
  <c r="H22" i="67"/>
  <c r="H21" i="78"/>
  <c r="H21" i="22"/>
  <c r="H21" i="64"/>
  <c r="H21" i="14"/>
  <c r="H21" i="119"/>
  <c r="H21" i="18"/>
  <c r="J21" i="18" s="1"/>
  <c r="K21" i="18" s="1"/>
  <c r="H21" i="88"/>
  <c r="H21" i="124"/>
  <c r="H21" i="112"/>
  <c r="H21" i="75"/>
  <c r="H21" i="77"/>
  <c r="H21" i="50"/>
  <c r="H21" i="104"/>
  <c r="H21" i="107"/>
  <c r="H21" i="16"/>
  <c r="J21" i="16" s="1"/>
  <c r="H21" i="17"/>
  <c r="H21" i="48" l="1"/>
  <c r="M11" i="72"/>
  <c r="H21" i="67"/>
  <c r="H21" i="66"/>
  <c r="H21" i="8"/>
  <c r="J21" i="8" s="1"/>
  <c r="K21" i="8" s="1"/>
  <c r="H21" i="44"/>
  <c r="H22" i="80"/>
  <c r="J22" i="80" s="1"/>
  <c r="K22" i="80" s="1"/>
  <c r="H21" i="61"/>
  <c r="H21" i="93"/>
  <c r="H21" i="95"/>
  <c r="H21" i="94"/>
  <c r="H21" i="11"/>
  <c r="H21" i="85"/>
  <c r="H21" i="65"/>
  <c r="J21" i="65" s="1"/>
  <c r="K21" i="65" s="1"/>
  <c r="H22" i="43"/>
  <c r="H21" i="57"/>
  <c r="H21" i="24"/>
  <c r="H21" i="111"/>
  <c r="H21" i="109"/>
  <c r="H21" i="117"/>
  <c r="H21" i="121"/>
  <c r="H21" i="125"/>
  <c r="H20" i="92" l="1"/>
  <c r="H20" i="91"/>
  <c r="H20" i="21"/>
  <c r="H22" i="53"/>
  <c r="H21" i="80"/>
  <c r="J21" i="80" s="1"/>
  <c r="K21" i="80" s="1"/>
  <c r="H20" i="78"/>
  <c r="H20" i="46"/>
  <c r="H20" i="22"/>
  <c r="H20" i="64"/>
  <c r="H20" i="14"/>
  <c r="H20" i="119"/>
  <c r="H20" i="18"/>
  <c r="J20" i="18" s="1"/>
  <c r="K20" i="18" s="1"/>
  <c r="H20" i="88"/>
  <c r="H20" i="124"/>
  <c r="H20" i="112"/>
  <c r="H20" i="75"/>
  <c r="H20" i="77"/>
  <c r="H20" i="50"/>
  <c r="H20" i="104"/>
  <c r="H20" i="107"/>
  <c r="H20" i="16"/>
  <c r="H20" i="17"/>
  <c r="H20" i="48" l="1"/>
  <c r="H20" i="67"/>
  <c r="H20" i="66"/>
  <c r="H20" i="8"/>
  <c r="H21" i="53"/>
  <c r="H20" i="44"/>
  <c r="H20" i="80"/>
  <c r="H20" i="61"/>
  <c r="H20" i="93"/>
  <c r="H20" i="95"/>
  <c r="H20" i="94"/>
  <c r="H20" i="11"/>
  <c r="H20" i="85"/>
  <c r="H20" i="65"/>
  <c r="H21" i="43"/>
  <c r="H20" i="57"/>
  <c r="H20" i="24"/>
  <c r="H20" i="111"/>
  <c r="H20" i="109"/>
  <c r="H20" i="117"/>
  <c r="H20" i="121"/>
  <c r="H20" i="125"/>
  <c r="J37" i="48" l="1"/>
  <c r="K37" i="48" s="1"/>
  <c r="H19" i="48"/>
  <c r="H19" i="92"/>
  <c r="H19" i="91"/>
  <c r="H19" i="21"/>
  <c r="H19" i="49"/>
  <c r="K19" i="49"/>
  <c r="M19" i="49" s="1"/>
  <c r="H19" i="67"/>
  <c r="H19" i="66"/>
  <c r="H19" i="8"/>
  <c r="H20" i="53"/>
  <c r="H19" i="44"/>
  <c r="H19" i="80"/>
  <c r="H19" i="78"/>
  <c r="H19" i="46"/>
  <c r="H19" i="22"/>
  <c r="H19" i="64"/>
  <c r="H19" i="14"/>
  <c r="H19" i="119"/>
  <c r="H18" i="18"/>
  <c r="J18" i="18"/>
  <c r="H19" i="18"/>
  <c r="J19" i="18"/>
  <c r="K19" i="18"/>
  <c r="H19" i="88"/>
  <c r="H19" i="124"/>
  <c r="H19" i="112"/>
  <c r="H19" i="75"/>
  <c r="H19" i="77"/>
  <c r="H19" i="50"/>
  <c r="H19" i="104"/>
  <c r="H19" i="107"/>
  <c r="H19" i="16"/>
  <c r="H19" i="61"/>
  <c r="H19" i="93"/>
  <c r="H19" i="95"/>
  <c r="H19" i="94"/>
  <c r="H19" i="11"/>
  <c r="H19" i="85"/>
  <c r="H19" i="65"/>
  <c r="H19" i="17"/>
  <c r="H20" i="43"/>
  <c r="H19" i="57"/>
  <c r="H19" i="24"/>
  <c r="H19" i="111"/>
  <c r="H19" i="109"/>
  <c r="H19" i="117"/>
  <c r="J30" i="71"/>
  <c r="K30" i="71" s="1"/>
  <c r="J36" i="71"/>
  <c r="K36" i="71" s="1"/>
  <c r="J35" i="71"/>
  <c r="K35" i="71" s="1"/>
  <c r="J34" i="71"/>
  <c r="J33" i="71"/>
  <c r="K33" i="71" s="1"/>
  <c r="J32" i="71"/>
  <c r="K32" i="71" s="1"/>
  <c r="J31" i="71"/>
  <c r="K31" i="71" s="1"/>
  <c r="J29" i="71"/>
  <c r="K29" i="71" s="1"/>
  <c r="J28" i="71"/>
  <c r="K28" i="71" s="1"/>
  <c r="J27" i="71"/>
  <c r="K27" i="71" s="1"/>
  <c r="J26" i="71"/>
  <c r="K26" i="71" s="1"/>
  <c r="J25" i="71"/>
  <c r="K25" i="71" s="1"/>
  <c r="J24" i="71"/>
  <c r="K24" i="71" s="1"/>
  <c r="J23" i="71"/>
  <c r="K23" i="71" s="1"/>
  <c r="J22" i="71"/>
  <c r="K22" i="71" s="1"/>
  <c r="J21" i="71"/>
  <c r="K21" i="71" s="1"/>
  <c r="J20" i="71"/>
  <c r="K20" i="71" s="1"/>
  <c r="J19" i="71"/>
  <c r="K19" i="71" s="1"/>
  <c r="J18" i="71"/>
  <c r="K18" i="71" s="1"/>
  <c r="J17" i="71"/>
  <c r="K17" i="71" s="1"/>
  <c r="J16" i="71"/>
  <c r="K16" i="71" s="1"/>
  <c r="J15" i="71"/>
  <c r="K15" i="71" s="1"/>
  <c r="J14" i="71"/>
  <c r="K14" i="71" s="1"/>
  <c r="J13" i="71"/>
  <c r="K13" i="71" s="1"/>
  <c r="J12" i="71"/>
  <c r="K12" i="71" s="1"/>
  <c r="J11" i="71"/>
  <c r="K11" i="71" s="1"/>
  <c r="J10" i="71"/>
  <c r="K10" i="71" s="1"/>
  <c r="J9" i="71"/>
  <c r="K9" i="71" s="1"/>
  <c r="J8" i="7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J7" i="71"/>
  <c r="K7" i="71" s="1"/>
  <c r="H19" i="121"/>
  <c r="H19" i="125"/>
  <c r="K18" i="18" l="1"/>
  <c r="K34" i="71"/>
  <c r="J19" i="49"/>
  <c r="N19" i="49" s="1"/>
  <c r="O19" i="49" s="1"/>
  <c r="J38" i="71"/>
  <c r="K8" i="71"/>
  <c r="K38" i="71" s="1"/>
  <c r="K39" i="71" s="1"/>
  <c r="K4" i="71" l="1"/>
  <c r="F38" i="60" l="1"/>
  <c r="G38" i="60"/>
  <c r="H38" i="60"/>
  <c r="I38" i="60"/>
  <c r="N38" i="60"/>
  <c r="Q38" i="60"/>
  <c r="T38" i="60"/>
  <c r="W38" i="60"/>
  <c r="Z38" i="60"/>
  <c r="AC38" i="60"/>
  <c r="AF38" i="60"/>
  <c r="AI38" i="60"/>
  <c r="AL38" i="60"/>
  <c r="AO38" i="60"/>
  <c r="AR38" i="60"/>
  <c r="AU38" i="60"/>
  <c r="AX38" i="60"/>
  <c r="BA38" i="60"/>
  <c r="F37" i="60"/>
  <c r="G37" i="60"/>
  <c r="H37" i="60"/>
  <c r="I37" i="60"/>
  <c r="N37" i="60"/>
  <c r="Q37" i="60"/>
  <c r="T37" i="60"/>
  <c r="W37" i="60"/>
  <c r="Z37" i="60"/>
  <c r="AC37" i="60"/>
  <c r="AF37" i="60"/>
  <c r="AI37" i="60"/>
  <c r="AL37" i="60"/>
  <c r="AO37" i="60"/>
  <c r="AR37" i="60"/>
  <c r="AU37" i="60"/>
  <c r="AX37" i="60"/>
  <c r="BA37" i="60"/>
  <c r="O41" i="60"/>
  <c r="L41" i="60"/>
  <c r="L42" i="60" s="1"/>
  <c r="O42" i="60" l="1"/>
  <c r="C38" i="60"/>
  <c r="D38" i="60"/>
  <c r="D37" i="60"/>
  <c r="C37" i="60"/>
  <c r="H18" i="92"/>
  <c r="H18" i="91"/>
  <c r="H18" i="21"/>
  <c r="H18" i="78"/>
  <c r="H18" i="46"/>
  <c r="H18" i="22"/>
  <c r="H18" i="64"/>
  <c r="H18" i="14"/>
  <c r="H18" i="119"/>
  <c r="H18" i="88"/>
  <c r="H18" i="124"/>
  <c r="H18" i="112"/>
  <c r="H18" i="75"/>
  <c r="H18" i="77"/>
  <c r="H18" i="50"/>
  <c r="H18" i="104"/>
  <c r="H18" i="107"/>
  <c r="H18" i="16"/>
  <c r="H18" i="93"/>
  <c r="H18" i="38"/>
  <c r="H18" i="95"/>
  <c r="H18" i="11"/>
  <c r="H18" i="65"/>
  <c r="H18" i="17"/>
  <c r="E38" i="60" l="1"/>
  <c r="E37" i="60"/>
  <c r="H18" i="48"/>
  <c r="N21" i="20"/>
  <c r="M21" i="20"/>
  <c r="O21" i="20" s="1"/>
  <c r="K18" i="49" l="1"/>
  <c r="M18" i="49" s="1"/>
  <c r="H18" i="49"/>
  <c r="J18" i="49" s="1"/>
  <c r="H18" i="67"/>
  <c r="H18" i="66"/>
  <c r="H18" i="8"/>
  <c r="H19" i="53"/>
  <c r="H18" i="44"/>
  <c r="H18" i="80"/>
  <c r="H18" i="61"/>
  <c r="H18" i="94"/>
  <c r="H18" i="85"/>
  <c r="H19" i="43"/>
  <c r="H18" i="57"/>
  <c r="H18" i="24"/>
  <c r="H18" i="111"/>
  <c r="H18" i="109"/>
  <c r="H18" i="117"/>
  <c r="H18" i="121"/>
  <c r="H18" i="125"/>
  <c r="N18" i="49" l="1"/>
  <c r="O18" i="49" s="1"/>
  <c r="H17" i="92" l="1"/>
  <c r="H17" i="91"/>
  <c r="H17" i="21"/>
  <c r="H17" i="78"/>
  <c r="H17" i="46"/>
  <c r="H17" i="22"/>
  <c r="H17" i="64"/>
  <c r="H17" i="14"/>
  <c r="H17" i="119"/>
  <c r="H17" i="18"/>
  <c r="H17" i="88"/>
  <c r="H17" i="124"/>
  <c r="H17" i="112"/>
  <c r="H17" i="75"/>
  <c r="H17" i="77"/>
  <c r="H17" i="50"/>
  <c r="H17" i="104"/>
  <c r="H17" i="107"/>
  <c r="H17" i="16"/>
  <c r="H17" i="38"/>
  <c r="J17" i="18" l="1"/>
  <c r="K17" i="18" s="1"/>
  <c r="H17" i="17"/>
  <c r="H17" i="48" l="1"/>
  <c r="N20" i="20"/>
  <c r="M20" i="20"/>
  <c r="O20" i="20" s="1"/>
  <c r="K17" i="49"/>
  <c r="M17" i="49" s="1"/>
  <c r="H17" i="49"/>
  <c r="J17" i="49" s="1"/>
  <c r="H17" i="67"/>
  <c r="H17" i="66"/>
  <c r="H17" i="8"/>
  <c r="H18" i="53"/>
  <c r="H17" i="44"/>
  <c r="H17" i="80"/>
  <c r="H17" i="61"/>
  <c r="H17" i="93"/>
  <c r="H17" i="95"/>
  <c r="H17" i="94"/>
  <c r="H17" i="11"/>
  <c r="H17" i="85"/>
  <c r="H17" i="65"/>
  <c r="J17" i="65" s="1"/>
  <c r="K17" i="65" s="1"/>
  <c r="H18" i="43"/>
  <c r="H17" i="43"/>
  <c r="H17" i="57"/>
  <c r="H17" i="24"/>
  <c r="H17" i="111"/>
  <c r="H17" i="109"/>
  <c r="H17" i="117"/>
  <c r="H17" i="121"/>
  <c r="H17" i="125"/>
  <c r="N17" i="49" l="1"/>
  <c r="O17" i="49" s="1"/>
  <c r="H16" i="24" l="1"/>
  <c r="H15" i="24"/>
  <c r="H14" i="24"/>
  <c r="H13" i="24"/>
  <c r="H12" i="24"/>
  <c r="H16" i="92" l="1"/>
  <c r="H15" i="92"/>
  <c r="H14" i="92"/>
  <c r="H13" i="92"/>
  <c r="H12" i="92"/>
  <c r="H16" i="91" l="1"/>
  <c r="H16" i="21"/>
  <c r="H16" i="78"/>
  <c r="H16" i="46"/>
  <c r="H16" i="22"/>
  <c r="H16" i="64"/>
  <c r="H16" i="14"/>
  <c r="H16" i="119"/>
  <c r="H16" i="18"/>
  <c r="H16" i="88"/>
  <c r="H16" i="124"/>
  <c r="H16" i="112"/>
  <c r="H16" i="75"/>
  <c r="H16" i="77"/>
  <c r="H16" i="50"/>
  <c r="H16" i="19"/>
  <c r="H16" i="104"/>
  <c r="H16" i="107"/>
  <c r="H16" i="16"/>
  <c r="H16" i="38"/>
  <c r="H16" i="95"/>
  <c r="H16" i="17"/>
  <c r="J16" i="18" l="1"/>
  <c r="K16" i="18" s="1"/>
  <c r="H16" i="48"/>
  <c r="K16" i="49"/>
  <c r="M16" i="49" s="1"/>
  <c r="H16" i="49"/>
  <c r="J16" i="49" s="1"/>
  <c r="N16" i="49" s="1"/>
  <c r="O16" i="49" s="1"/>
  <c r="H16" i="67"/>
  <c r="H16" i="66"/>
  <c r="H16" i="8"/>
  <c r="H17" i="53"/>
  <c r="H16" i="44"/>
  <c r="J16" i="44" s="1"/>
  <c r="K16" i="44" s="1"/>
  <c r="H16" i="80"/>
  <c r="J16" i="80" s="1"/>
  <c r="K16" i="80" s="1"/>
  <c r="H16" i="61"/>
  <c r="H16" i="93"/>
  <c r="H16" i="94"/>
  <c r="H16" i="11"/>
  <c r="H16" i="85"/>
  <c r="H16" i="65"/>
  <c r="J16" i="65" s="1"/>
  <c r="K16" i="65" s="1"/>
  <c r="H16" i="57"/>
  <c r="H16" i="111"/>
  <c r="H16" i="109"/>
  <c r="H16" i="117"/>
  <c r="H16" i="121"/>
  <c r="H16" i="125"/>
  <c r="H15" i="91" l="1"/>
  <c r="H15" i="21"/>
  <c r="H15" i="78"/>
  <c r="H15" i="46"/>
  <c r="H15" i="22"/>
  <c r="H15" i="64"/>
  <c r="H15" i="14"/>
  <c r="H15" i="119"/>
  <c r="H15" i="124"/>
  <c r="H15" i="112"/>
  <c r="H15" i="75"/>
  <c r="H15" i="77"/>
  <c r="H15" i="50"/>
  <c r="H15" i="19"/>
  <c r="H15" i="104"/>
  <c r="H15" i="107"/>
  <c r="H15" i="38"/>
  <c r="H15" i="95"/>
  <c r="H15" i="48" l="1"/>
  <c r="N19" i="20"/>
  <c r="M19" i="20"/>
  <c r="O19" i="20" s="1"/>
  <c r="K15" i="49"/>
  <c r="M15" i="49" s="1"/>
  <c r="H15" i="49"/>
  <c r="J15" i="49" s="1"/>
  <c r="H15" i="67"/>
  <c r="H15" i="66"/>
  <c r="H15" i="8"/>
  <c r="H16" i="53"/>
  <c r="H15" i="44"/>
  <c r="H15" i="80"/>
  <c r="H15" i="88"/>
  <c r="H15" i="16"/>
  <c r="H15" i="61"/>
  <c r="H15" i="93"/>
  <c r="H15" i="94"/>
  <c r="H15" i="11"/>
  <c r="H15" i="85"/>
  <c r="H15" i="65"/>
  <c r="H15" i="17"/>
  <c r="H16" i="43"/>
  <c r="H15" i="57"/>
  <c r="H15" i="111"/>
  <c r="H15" i="109"/>
  <c r="H15" i="117"/>
  <c r="H15" i="121"/>
  <c r="H15" i="23"/>
  <c r="H15" i="125"/>
  <c r="N15" i="49" l="1"/>
  <c r="O15" i="49" s="1"/>
  <c r="H14" i="91" l="1"/>
  <c r="H14" i="21"/>
  <c r="H14" i="78"/>
  <c r="H14" i="46"/>
  <c r="H14" i="22"/>
  <c r="H14" i="64"/>
  <c r="H14" i="14"/>
  <c r="H14" i="119"/>
  <c r="H15" i="18"/>
  <c r="H14" i="88"/>
  <c r="H14" i="124"/>
  <c r="H14" i="112"/>
  <c r="H14" i="75"/>
  <c r="H14" i="77"/>
  <c r="H14" i="50"/>
  <c r="H14" i="19"/>
  <c r="H14" i="104"/>
  <c r="H14" i="107"/>
  <c r="H14" i="16"/>
  <c r="H14" i="38"/>
  <c r="J15" i="65"/>
  <c r="K15" i="65" s="1"/>
  <c r="H14" i="17"/>
  <c r="J15" i="18" l="1"/>
  <c r="K15" i="18"/>
  <c r="H14" i="48"/>
  <c r="H14" i="93"/>
  <c r="H14" i="85"/>
  <c r="H14" i="11"/>
  <c r="H14" i="94"/>
  <c r="H14" i="95"/>
  <c r="H14" i="61"/>
  <c r="N18" i="20"/>
  <c r="M18" i="20"/>
  <c r="O18" i="20" s="1"/>
  <c r="N17" i="20"/>
  <c r="M17" i="20"/>
  <c r="O17" i="20" s="1"/>
  <c r="N16" i="20"/>
  <c r="M16" i="20"/>
  <c r="O16" i="20" s="1"/>
  <c r="N15" i="20"/>
  <c r="M15" i="20"/>
  <c r="O15" i="20" s="1"/>
  <c r="K14" i="49"/>
  <c r="M14" i="49" s="1"/>
  <c r="H14" i="49"/>
  <c r="J14" i="49" s="1"/>
  <c r="H14" i="67"/>
  <c r="H14" i="66"/>
  <c r="H14" i="8"/>
  <c r="H15" i="53"/>
  <c r="H14" i="44"/>
  <c r="H14" i="80"/>
  <c r="H14" i="65"/>
  <c r="J14" i="65" s="1"/>
  <c r="K14" i="65" s="1"/>
  <c r="H15" i="43"/>
  <c r="H14" i="57"/>
  <c r="H14" i="111"/>
  <c r="H14" i="109"/>
  <c r="H14" i="117"/>
  <c r="H14" i="121"/>
  <c r="H14" i="23"/>
  <c r="H14" i="125"/>
  <c r="N14" i="49" l="1"/>
  <c r="O14" i="49" s="1"/>
  <c r="H13" i="91"/>
  <c r="H13" i="21"/>
  <c r="H13" i="78"/>
  <c r="H13" i="46"/>
  <c r="H13" i="22"/>
  <c r="H13" i="64"/>
  <c r="H13" i="14"/>
  <c r="H13" i="119"/>
  <c r="H14" i="18"/>
  <c r="H13" i="88"/>
  <c r="H13" i="124"/>
  <c r="H13" i="112"/>
  <c r="H13" i="75"/>
  <c r="H13" i="77"/>
  <c r="H13" i="50"/>
  <c r="H13" i="19"/>
  <c r="H13" i="104"/>
  <c r="H13" i="107"/>
  <c r="H13" i="16"/>
  <c r="H13" i="38"/>
  <c r="H13" i="85"/>
  <c r="H13" i="17"/>
  <c r="H13" i="23"/>
  <c r="J14" i="18" l="1"/>
  <c r="K14" i="18" s="1"/>
  <c r="H13" i="48"/>
  <c r="H13" i="18"/>
  <c r="J13" i="18" s="1"/>
  <c r="K13" i="18" s="1"/>
  <c r="H13" i="61"/>
  <c r="H13" i="93"/>
  <c r="H13" i="95"/>
  <c r="H13" i="94"/>
  <c r="H13" i="11"/>
  <c r="N14" i="20"/>
  <c r="M14" i="20"/>
  <c r="O14" i="20" s="1"/>
  <c r="K13" i="49"/>
  <c r="M13" i="49" s="1"/>
  <c r="H13" i="49"/>
  <c r="J13" i="49" s="1"/>
  <c r="H13" i="67"/>
  <c r="H13" i="66"/>
  <c r="H13" i="8"/>
  <c r="H14" i="53"/>
  <c r="H13" i="44"/>
  <c r="H13" i="80"/>
  <c r="H13" i="65"/>
  <c r="J13" i="65" s="1"/>
  <c r="K13" i="65" s="1"/>
  <c r="H14" i="43"/>
  <c r="H13" i="57"/>
  <c r="H13" i="111"/>
  <c r="H13" i="109"/>
  <c r="H13" i="117"/>
  <c r="H13" i="121"/>
  <c r="H13" i="125"/>
  <c r="N13" i="49" l="1"/>
  <c r="O13" i="49" s="1"/>
  <c r="H12" i="91"/>
  <c r="H12" i="21"/>
  <c r="H12" i="78"/>
  <c r="H12" i="46"/>
  <c r="H12" i="22"/>
  <c r="H12" i="64"/>
  <c r="H12" i="14"/>
  <c r="H12" i="119"/>
  <c r="H12" i="18"/>
  <c r="J12" i="18" s="1"/>
  <c r="K12" i="18" s="1"/>
  <c r="H12" i="88"/>
  <c r="H12" i="124"/>
  <c r="H12" i="112"/>
  <c r="H12" i="75"/>
  <c r="H12" i="77"/>
  <c r="H12" i="50"/>
  <c r="H12" i="19"/>
  <c r="H12" i="104"/>
  <c r="H12" i="107"/>
  <c r="H12" i="38"/>
  <c r="H12" i="17"/>
  <c r="H12" i="16"/>
  <c r="H12" i="48"/>
  <c r="H12" i="61"/>
  <c r="H12" i="93"/>
  <c r="H12" i="95"/>
  <c r="H12" i="94"/>
  <c r="H12" i="11"/>
  <c r="H12" i="85"/>
  <c r="N13" i="20"/>
  <c r="M13" i="20"/>
  <c r="O13" i="20" s="1"/>
  <c r="K12" i="20"/>
  <c r="K12" i="49"/>
  <c r="M12" i="49" s="1"/>
  <c r="H12" i="49"/>
  <c r="J12" i="49" s="1"/>
  <c r="H12" i="67"/>
  <c r="H12" i="66"/>
  <c r="H12" i="8"/>
  <c r="H13" i="53"/>
  <c r="H12" i="44"/>
  <c r="H12" i="80"/>
  <c r="H12" i="65"/>
  <c r="H13" i="43"/>
  <c r="H12" i="57"/>
  <c r="J12" i="57" s="1"/>
  <c r="H12" i="111"/>
  <c r="H12" i="109"/>
  <c r="H12" i="117"/>
  <c r="H12" i="121"/>
  <c r="H12" i="23"/>
  <c r="H12" i="125"/>
  <c r="N12" i="49" l="1"/>
  <c r="O12" i="49" s="1"/>
  <c r="H11" i="46"/>
  <c r="H11" i="22"/>
  <c r="H11" i="64"/>
  <c r="H11" i="78"/>
  <c r="H11" i="14"/>
  <c r="H11" i="119"/>
  <c r="H11" i="88"/>
  <c r="H11" i="124"/>
  <c r="H11" i="112"/>
  <c r="H11" i="75"/>
  <c r="H11" i="77"/>
  <c r="H11" i="50"/>
  <c r="H11" i="19"/>
  <c r="H11" i="104"/>
  <c r="H11" i="85"/>
  <c r="H11" i="17" l="1"/>
  <c r="H11" i="95"/>
  <c r="H11" i="38"/>
  <c r="H11" i="16"/>
  <c r="H11" i="107"/>
  <c r="H11" i="21"/>
  <c r="H11" i="91"/>
  <c r="H11" i="92"/>
  <c r="J11" i="92" s="1"/>
  <c r="K11" i="92" s="1"/>
  <c r="H11" i="93" l="1"/>
  <c r="H11" i="11"/>
  <c r="H11" i="94"/>
  <c r="H11" i="61"/>
  <c r="H11" i="48"/>
  <c r="K11" i="20"/>
  <c r="K10" i="20"/>
  <c r="K9" i="20"/>
  <c r="N12" i="20"/>
  <c r="M12" i="20"/>
  <c r="O12" i="20" s="1"/>
  <c r="N11" i="20"/>
  <c r="K11" i="49"/>
  <c r="M11" i="49" s="1"/>
  <c r="H11" i="49"/>
  <c r="J11" i="49" s="1"/>
  <c r="H11" i="67"/>
  <c r="H11" i="66"/>
  <c r="H11" i="8"/>
  <c r="H12" i="53"/>
  <c r="H11" i="44"/>
  <c r="H11" i="80"/>
  <c r="H11" i="18"/>
  <c r="J11" i="18" s="1"/>
  <c r="K11" i="18" s="1"/>
  <c r="H11" i="65"/>
  <c r="H12" i="43"/>
  <c r="H11" i="57"/>
  <c r="J11" i="24"/>
  <c r="K11" i="24" s="1"/>
  <c r="H11" i="111"/>
  <c r="H11" i="109"/>
  <c r="H11" i="117"/>
  <c r="H11" i="121"/>
  <c r="H11" i="23"/>
  <c r="H11" i="125"/>
  <c r="M11" i="20" l="1"/>
  <c r="O11" i="20" s="1"/>
  <c r="N11" i="49"/>
  <c r="O11" i="49" s="1"/>
  <c r="H10" i="88"/>
  <c r="H10" i="48"/>
  <c r="H10" i="92"/>
  <c r="H10" i="91"/>
  <c r="H10" i="21"/>
  <c r="H10" i="78"/>
  <c r="H10" i="46"/>
  <c r="H10" i="22"/>
  <c r="H10" i="64"/>
  <c r="H10" i="14"/>
  <c r="H10" i="119"/>
  <c r="H9" i="88"/>
  <c r="H10" i="124"/>
  <c r="H10" i="112"/>
  <c r="H10" i="75"/>
  <c r="H10" i="77"/>
  <c r="H10" i="50"/>
  <c r="H10" i="19"/>
  <c r="H10" i="104"/>
  <c r="H10" i="107"/>
  <c r="H10" i="16"/>
  <c r="H10" i="61"/>
  <c r="H10" i="93"/>
  <c r="H10" i="38"/>
  <c r="H10" i="95"/>
  <c r="H10" i="94"/>
  <c r="H10" i="11"/>
  <c r="H10" i="85"/>
  <c r="H10" i="17"/>
  <c r="J37" i="94" l="1"/>
  <c r="K37" i="94" s="1"/>
  <c r="J37" i="95"/>
  <c r="K37" i="95" s="1"/>
  <c r="J37" i="38"/>
  <c r="K37" i="38" s="1"/>
  <c r="J38" i="53"/>
  <c r="K38" i="53" s="1"/>
  <c r="Q22" i="79"/>
  <c r="M22" i="79"/>
  <c r="R22" i="79" s="1"/>
  <c r="B22" i="79"/>
  <c r="Q21" i="79"/>
  <c r="M21" i="79"/>
  <c r="B21" i="79"/>
  <c r="Q20" i="79"/>
  <c r="M20" i="79"/>
  <c r="O20" i="79" s="1"/>
  <c r="B20" i="79"/>
  <c r="Q19" i="79"/>
  <c r="M19" i="79"/>
  <c r="R19" i="79" s="1"/>
  <c r="B19" i="79"/>
  <c r="Q18" i="79"/>
  <c r="M18" i="79"/>
  <c r="B18" i="79"/>
  <c r="B14" i="72"/>
  <c r="M14" i="72"/>
  <c r="N14" i="72"/>
  <c r="B15" i="72"/>
  <c r="M15" i="72"/>
  <c r="N15" i="72"/>
  <c r="B16" i="72"/>
  <c r="M16" i="72"/>
  <c r="N16" i="72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N33" i="20"/>
  <c r="M33" i="20"/>
  <c r="O33" i="20" s="1"/>
  <c r="N27" i="20"/>
  <c r="M27" i="20"/>
  <c r="O27" i="20" s="1"/>
  <c r="N26" i="20"/>
  <c r="M26" i="20"/>
  <c r="O26" i="20" s="1"/>
  <c r="N25" i="20"/>
  <c r="M25" i="20"/>
  <c r="O25" i="20" s="1"/>
  <c r="N24" i="20"/>
  <c r="M24" i="20"/>
  <c r="O24" i="20" s="1"/>
  <c r="N23" i="20"/>
  <c r="M23" i="20"/>
  <c r="O23" i="20" s="1"/>
  <c r="N22" i="20"/>
  <c r="M22" i="20"/>
  <c r="O22" i="20" s="1"/>
  <c r="N10" i="20"/>
  <c r="M10" i="20"/>
  <c r="O10" i="20" s="1"/>
  <c r="K10" i="49"/>
  <c r="M10" i="49" s="1"/>
  <c r="H10" i="49"/>
  <c r="J10" i="49" s="1"/>
  <c r="N10" i="49" s="1"/>
  <c r="O10" i="49" s="1"/>
  <c r="H10" i="67"/>
  <c r="H10" i="66"/>
  <c r="H10" i="8"/>
  <c r="H11" i="53"/>
  <c r="H10" i="44"/>
  <c r="J10" i="44" s="1"/>
  <c r="K10" i="44" s="1"/>
  <c r="H10" i="80"/>
  <c r="H10" i="18"/>
  <c r="J10" i="18" s="1"/>
  <c r="K10" i="18" s="1"/>
  <c r="H10" i="65"/>
  <c r="J10" i="65" s="1"/>
  <c r="K10" i="65" s="1"/>
  <c r="H11" i="43"/>
  <c r="H10" i="57"/>
  <c r="H10" i="24"/>
  <c r="H10" i="111"/>
  <c r="H10" i="109"/>
  <c r="H10" i="117"/>
  <c r="H10" i="121"/>
  <c r="H10" i="23"/>
  <c r="H10" i="125"/>
  <c r="O14" i="72" l="1"/>
  <c r="O15" i="72"/>
  <c r="O16" i="72"/>
  <c r="R18" i="79"/>
  <c r="R21" i="79"/>
  <c r="P20" i="79"/>
  <c r="R20" i="79"/>
  <c r="O18" i="79"/>
  <c r="P18" i="79"/>
  <c r="P19" i="79"/>
  <c r="O22" i="79"/>
  <c r="P22" i="79"/>
  <c r="O21" i="79"/>
  <c r="O19" i="79"/>
  <c r="P21" i="79"/>
  <c r="H9" i="48" l="1"/>
  <c r="H9" i="92"/>
  <c r="H9" i="91"/>
  <c r="N9" i="20"/>
  <c r="M9" i="20"/>
  <c r="O9" i="20" s="1"/>
  <c r="H9" i="21"/>
  <c r="K9" i="49"/>
  <c r="M9" i="49" s="1"/>
  <c r="H9" i="49"/>
  <c r="J9" i="49" s="1"/>
  <c r="H9" i="67"/>
  <c r="H9" i="66"/>
  <c r="H9" i="8"/>
  <c r="J9" i="8" s="1"/>
  <c r="K9" i="8" s="1"/>
  <c r="H10" i="53"/>
  <c r="J10" i="53" s="1"/>
  <c r="K10" i="53" s="1"/>
  <c r="H9" i="44"/>
  <c r="J9" i="44" s="1"/>
  <c r="K9" i="44" s="1"/>
  <c r="H9" i="80"/>
  <c r="H9" i="78"/>
  <c r="H9" i="46"/>
  <c r="H9" i="22"/>
  <c r="H9" i="64"/>
  <c r="H9" i="14"/>
  <c r="H9" i="119"/>
  <c r="H9" i="18"/>
  <c r="J9" i="18" s="1"/>
  <c r="K9" i="18" s="1"/>
  <c r="H9" i="124"/>
  <c r="H9" i="112"/>
  <c r="H9" i="75"/>
  <c r="H9" i="77"/>
  <c r="H9" i="50"/>
  <c r="H9" i="19"/>
  <c r="H9" i="104"/>
  <c r="H9" i="107"/>
  <c r="H9" i="16"/>
  <c r="H9" i="61"/>
  <c r="H9" i="93"/>
  <c r="H9" i="38"/>
  <c r="H9" i="95"/>
  <c r="H9" i="94"/>
  <c r="H9" i="11"/>
  <c r="H9" i="85"/>
  <c r="J9" i="85" s="1"/>
  <c r="K9" i="85" s="1"/>
  <c r="H9" i="65"/>
  <c r="J9" i="65" s="1"/>
  <c r="K9" i="65" s="1"/>
  <c r="H9" i="17"/>
  <c r="J9" i="17" s="1"/>
  <c r="K9" i="17" s="1"/>
  <c r="H10" i="43"/>
  <c r="H9" i="57"/>
  <c r="H9" i="24"/>
  <c r="H9" i="111"/>
  <c r="H9" i="109"/>
  <c r="H9" i="117"/>
  <c r="H9" i="121"/>
  <c r="H9" i="23"/>
  <c r="H9" i="125"/>
  <c r="N9" i="49" l="1"/>
  <c r="O9" i="49" s="1"/>
  <c r="H8" i="92"/>
  <c r="H8" i="91"/>
  <c r="H8" i="21"/>
  <c r="H8" i="78"/>
  <c r="H8" i="46"/>
  <c r="H8" i="22"/>
  <c r="H8" i="64"/>
  <c r="H8" i="14"/>
  <c r="H8" i="119"/>
  <c r="H8" i="18"/>
  <c r="J8" i="18" s="1"/>
  <c r="K8" i="18" s="1"/>
  <c r="H8" i="88"/>
  <c r="H8" i="124"/>
  <c r="H8" i="112"/>
  <c r="H8" i="75"/>
  <c r="H8" i="77"/>
  <c r="H8" i="50"/>
  <c r="H8" i="19"/>
  <c r="H8" i="104"/>
  <c r="H8" i="17"/>
  <c r="H8" i="48" l="1"/>
  <c r="K8" i="49"/>
  <c r="H8" i="49"/>
  <c r="H8" i="67"/>
  <c r="H8" i="66"/>
  <c r="H8" i="8"/>
  <c r="H9" i="53"/>
  <c r="H8" i="44"/>
  <c r="H8" i="80"/>
  <c r="H8" i="107"/>
  <c r="H8" i="16"/>
  <c r="H8" i="61"/>
  <c r="H8" i="93"/>
  <c r="H8" i="38"/>
  <c r="H8" i="95"/>
  <c r="H8" i="94"/>
  <c r="H8" i="11"/>
  <c r="H8" i="85"/>
  <c r="H8" i="65"/>
  <c r="H9" i="43"/>
  <c r="H8" i="57"/>
  <c r="H8" i="24"/>
  <c r="H8" i="111"/>
  <c r="H8" i="109"/>
  <c r="H8" i="117"/>
  <c r="H8" i="121"/>
  <c r="H8" i="23"/>
  <c r="H8" i="125"/>
  <c r="M8" i="20" l="1"/>
  <c r="AI52" i="86" l="1"/>
  <c r="AH52" i="86"/>
  <c r="AC52" i="86"/>
  <c r="AI49" i="86"/>
  <c r="AH49" i="86"/>
  <c r="AC49" i="86"/>
  <c r="AI40" i="86"/>
  <c r="AH40" i="86"/>
  <c r="AC40" i="86"/>
  <c r="AI31" i="86"/>
  <c r="AH31" i="86"/>
  <c r="AC31" i="86"/>
  <c r="AC22" i="86"/>
  <c r="AH22" i="86"/>
  <c r="AI22" i="86"/>
  <c r="AI13" i="86"/>
  <c r="AI51" i="86" s="1"/>
  <c r="AH13" i="86"/>
  <c r="AH51" i="86" s="1"/>
  <c r="AC13" i="86"/>
  <c r="AJ48" i="86"/>
  <c r="Z48" i="86"/>
  <c r="W48" i="86"/>
  <c r="T48" i="86"/>
  <c r="Q48" i="86"/>
  <c r="N48" i="86"/>
  <c r="K48" i="86"/>
  <c r="H48" i="86"/>
  <c r="AJ44" i="86"/>
  <c r="Z44" i="86"/>
  <c r="W44" i="86"/>
  <c r="T44" i="86"/>
  <c r="Q44" i="86"/>
  <c r="N44" i="86"/>
  <c r="K44" i="86"/>
  <c r="H44" i="86"/>
  <c r="AJ43" i="86"/>
  <c r="Z43" i="86"/>
  <c r="W43" i="86"/>
  <c r="T43" i="86"/>
  <c r="Q43" i="86"/>
  <c r="N43" i="86"/>
  <c r="K43" i="86"/>
  <c r="H43" i="86"/>
  <c r="AJ42" i="86"/>
  <c r="Z42" i="86"/>
  <c r="W42" i="86"/>
  <c r="T42" i="86"/>
  <c r="Q42" i="86"/>
  <c r="N42" i="86"/>
  <c r="K42" i="86"/>
  <c r="H42" i="86"/>
  <c r="AJ36" i="86"/>
  <c r="Z36" i="86"/>
  <c r="W36" i="86"/>
  <c r="T36" i="86"/>
  <c r="Q36" i="86"/>
  <c r="N36" i="86"/>
  <c r="K36" i="86"/>
  <c r="H36" i="86"/>
  <c r="AJ35" i="86"/>
  <c r="Z35" i="86"/>
  <c r="W35" i="86"/>
  <c r="T35" i="86"/>
  <c r="Q35" i="86"/>
  <c r="N35" i="86"/>
  <c r="K35" i="86"/>
  <c r="H35" i="86"/>
  <c r="AJ34" i="86"/>
  <c r="Z34" i="86"/>
  <c r="W34" i="86"/>
  <c r="T34" i="86"/>
  <c r="Q34" i="86"/>
  <c r="N34" i="86"/>
  <c r="K34" i="86"/>
  <c r="H34" i="86"/>
  <c r="AJ33" i="86"/>
  <c r="Z33" i="86"/>
  <c r="W33" i="86"/>
  <c r="T33" i="86"/>
  <c r="Q33" i="86"/>
  <c r="N33" i="86"/>
  <c r="K33" i="86"/>
  <c r="H33" i="86"/>
  <c r="AJ27" i="86"/>
  <c r="Z27" i="86"/>
  <c r="W27" i="86"/>
  <c r="T27" i="86"/>
  <c r="Q27" i="86"/>
  <c r="N27" i="86"/>
  <c r="K27" i="86"/>
  <c r="H27" i="86"/>
  <c r="AJ26" i="86"/>
  <c r="Z26" i="86"/>
  <c r="W26" i="86"/>
  <c r="T26" i="86"/>
  <c r="Q26" i="86"/>
  <c r="N26" i="86"/>
  <c r="K26" i="86"/>
  <c r="H26" i="86"/>
  <c r="AJ25" i="86"/>
  <c r="Z25" i="86"/>
  <c r="W25" i="86"/>
  <c r="T25" i="86"/>
  <c r="Q25" i="86"/>
  <c r="N25" i="86"/>
  <c r="K25" i="86"/>
  <c r="H25" i="86"/>
  <c r="AJ24" i="86"/>
  <c r="Z24" i="86"/>
  <c r="W24" i="86"/>
  <c r="T24" i="86"/>
  <c r="Q24" i="86"/>
  <c r="N24" i="86"/>
  <c r="K24" i="86"/>
  <c r="H24" i="86"/>
  <c r="AJ18" i="86"/>
  <c r="Z18" i="86"/>
  <c r="W18" i="86"/>
  <c r="T18" i="86"/>
  <c r="Q18" i="86"/>
  <c r="N18" i="86"/>
  <c r="K18" i="86"/>
  <c r="H18" i="86"/>
  <c r="AJ17" i="86"/>
  <c r="Z17" i="86"/>
  <c r="W17" i="86"/>
  <c r="T17" i="86"/>
  <c r="Q17" i="86"/>
  <c r="N17" i="86"/>
  <c r="K17" i="86"/>
  <c r="H17" i="86"/>
  <c r="AJ16" i="86"/>
  <c r="Z16" i="86"/>
  <c r="W16" i="86"/>
  <c r="T16" i="86"/>
  <c r="Q16" i="86"/>
  <c r="N16" i="86"/>
  <c r="K16" i="86"/>
  <c r="H16" i="86"/>
  <c r="AJ15" i="86"/>
  <c r="Z15" i="86"/>
  <c r="W15" i="86"/>
  <c r="T15" i="86"/>
  <c r="Q15" i="86"/>
  <c r="N15" i="86"/>
  <c r="K15" i="86"/>
  <c r="H15" i="86"/>
  <c r="L48" i="87"/>
  <c r="L45" i="87"/>
  <c r="L36" i="87"/>
  <c r="L27" i="87"/>
  <c r="L18" i="87"/>
  <c r="L9" i="87"/>
  <c r="K44" i="87"/>
  <c r="J44" i="87"/>
  <c r="I44" i="87"/>
  <c r="H44" i="87"/>
  <c r="G44" i="87"/>
  <c r="K44" i="126" s="1"/>
  <c r="F44" i="87"/>
  <c r="E44" i="87"/>
  <c r="I44" i="126" s="1"/>
  <c r="K40" i="87"/>
  <c r="J40" i="87"/>
  <c r="I40" i="87"/>
  <c r="H40" i="87"/>
  <c r="G40" i="87"/>
  <c r="K40" i="126" s="1"/>
  <c r="F40" i="87"/>
  <c r="E40" i="87"/>
  <c r="I40" i="126" s="1"/>
  <c r="K39" i="87"/>
  <c r="J39" i="87"/>
  <c r="I39" i="87"/>
  <c r="H39" i="87"/>
  <c r="G39" i="87"/>
  <c r="K39" i="126" s="1"/>
  <c r="F39" i="87"/>
  <c r="E39" i="87"/>
  <c r="I39" i="126" s="1"/>
  <c r="K38" i="87"/>
  <c r="J38" i="87"/>
  <c r="I38" i="87"/>
  <c r="H38" i="87"/>
  <c r="G38" i="87"/>
  <c r="F38" i="87"/>
  <c r="E38" i="87"/>
  <c r="K32" i="87"/>
  <c r="J32" i="87"/>
  <c r="I32" i="87"/>
  <c r="H32" i="87"/>
  <c r="G32" i="87"/>
  <c r="K32" i="126" s="1"/>
  <c r="F32" i="87"/>
  <c r="J32" i="126" s="1"/>
  <c r="E32" i="87"/>
  <c r="K31" i="87"/>
  <c r="J31" i="87"/>
  <c r="I31" i="87"/>
  <c r="H31" i="87"/>
  <c r="G31" i="87"/>
  <c r="F31" i="87"/>
  <c r="E31" i="87"/>
  <c r="I31" i="126" s="1"/>
  <c r="K30" i="87"/>
  <c r="J30" i="87"/>
  <c r="I30" i="87"/>
  <c r="H30" i="87"/>
  <c r="G30" i="87"/>
  <c r="K30" i="126" s="1"/>
  <c r="F30" i="87"/>
  <c r="J30" i="126" s="1"/>
  <c r="E30" i="87"/>
  <c r="I30" i="126" s="1"/>
  <c r="K29" i="87"/>
  <c r="J29" i="87"/>
  <c r="I29" i="87"/>
  <c r="H29" i="87"/>
  <c r="G29" i="87"/>
  <c r="F29" i="87"/>
  <c r="E29" i="87"/>
  <c r="K23" i="87"/>
  <c r="J23" i="87"/>
  <c r="I23" i="87"/>
  <c r="H23" i="87"/>
  <c r="G23" i="87"/>
  <c r="K23" i="126" s="1"/>
  <c r="F23" i="87"/>
  <c r="J23" i="126" s="1"/>
  <c r="E23" i="87"/>
  <c r="I23" i="126" s="1"/>
  <c r="K22" i="87"/>
  <c r="J22" i="87"/>
  <c r="I22" i="87"/>
  <c r="H22" i="87"/>
  <c r="G22" i="87"/>
  <c r="K22" i="126" s="1"/>
  <c r="F22" i="87"/>
  <c r="J22" i="126" s="1"/>
  <c r="E22" i="87"/>
  <c r="I22" i="126" s="1"/>
  <c r="K21" i="87"/>
  <c r="J21" i="87"/>
  <c r="I21" i="87"/>
  <c r="H21" i="87"/>
  <c r="G21" i="87"/>
  <c r="K21" i="126" s="1"/>
  <c r="F21" i="87"/>
  <c r="J21" i="126" s="1"/>
  <c r="E21" i="87"/>
  <c r="I21" i="126" s="1"/>
  <c r="K20" i="87"/>
  <c r="J20" i="87"/>
  <c r="I20" i="87"/>
  <c r="H20" i="87"/>
  <c r="G20" i="87"/>
  <c r="F20" i="87"/>
  <c r="E20" i="87"/>
  <c r="K15" i="87"/>
  <c r="J15" i="87"/>
  <c r="I15" i="87"/>
  <c r="H15" i="87"/>
  <c r="G15" i="87"/>
  <c r="K15" i="126" s="1"/>
  <c r="F15" i="87"/>
  <c r="J15" i="126" s="1"/>
  <c r="E15" i="87"/>
  <c r="I15" i="126" s="1"/>
  <c r="K14" i="87"/>
  <c r="J14" i="87"/>
  <c r="I14" i="87"/>
  <c r="H14" i="87"/>
  <c r="G14" i="87"/>
  <c r="K14" i="126" s="1"/>
  <c r="F14" i="87"/>
  <c r="J14" i="126" s="1"/>
  <c r="E14" i="87"/>
  <c r="I14" i="126" s="1"/>
  <c r="K13" i="87"/>
  <c r="J13" i="87"/>
  <c r="I13" i="87"/>
  <c r="H13" i="87"/>
  <c r="G13" i="87"/>
  <c r="K13" i="126" s="1"/>
  <c r="F13" i="87"/>
  <c r="J13" i="126" s="1"/>
  <c r="E13" i="87"/>
  <c r="I13" i="126" s="1"/>
  <c r="K12" i="87"/>
  <c r="J12" i="87"/>
  <c r="I12" i="87"/>
  <c r="H12" i="87"/>
  <c r="G12" i="87"/>
  <c r="K12" i="126" s="1"/>
  <c r="F12" i="87"/>
  <c r="J12" i="126" s="1"/>
  <c r="E12" i="87"/>
  <c r="I12" i="126" s="1"/>
  <c r="K11" i="87"/>
  <c r="J11" i="87"/>
  <c r="I11" i="87"/>
  <c r="H11" i="87"/>
  <c r="G11" i="87"/>
  <c r="F11" i="87"/>
  <c r="E11" i="87"/>
  <c r="P48" i="127"/>
  <c r="P45" i="127"/>
  <c r="P36" i="127"/>
  <c r="O36" i="127"/>
  <c r="M36" i="127"/>
  <c r="P27" i="127"/>
  <c r="O27" i="127"/>
  <c r="M27" i="127"/>
  <c r="P18" i="127"/>
  <c r="O18" i="127"/>
  <c r="M18" i="127"/>
  <c r="P9" i="127"/>
  <c r="O9" i="127"/>
  <c r="M9" i="127"/>
  <c r="N38" i="127"/>
  <c r="L38" i="127"/>
  <c r="K38" i="127"/>
  <c r="J38" i="127"/>
  <c r="I38" i="127"/>
  <c r="G38" i="127"/>
  <c r="F38" i="127"/>
  <c r="E38" i="127"/>
  <c r="N32" i="127"/>
  <c r="L32" i="127"/>
  <c r="K32" i="127"/>
  <c r="J32" i="127"/>
  <c r="I32" i="127"/>
  <c r="G32" i="127"/>
  <c r="F32" i="127"/>
  <c r="E32" i="127"/>
  <c r="N31" i="127"/>
  <c r="L31" i="127"/>
  <c r="K31" i="127"/>
  <c r="J31" i="127"/>
  <c r="I31" i="127"/>
  <c r="G31" i="127"/>
  <c r="F31" i="127"/>
  <c r="E31" i="127"/>
  <c r="N30" i="127"/>
  <c r="L30" i="127"/>
  <c r="K30" i="127"/>
  <c r="J30" i="127"/>
  <c r="I30" i="127"/>
  <c r="Q30" i="127" s="1"/>
  <c r="G30" i="127"/>
  <c r="F30" i="127"/>
  <c r="E30" i="127"/>
  <c r="N29" i="127"/>
  <c r="L29" i="127"/>
  <c r="K29" i="127"/>
  <c r="J29" i="127"/>
  <c r="I29" i="127"/>
  <c r="G29" i="127"/>
  <c r="F29" i="127"/>
  <c r="E29" i="127"/>
  <c r="N23" i="127"/>
  <c r="L23" i="127"/>
  <c r="K23" i="127"/>
  <c r="J23" i="127"/>
  <c r="I23" i="127"/>
  <c r="G23" i="127"/>
  <c r="F23" i="127"/>
  <c r="E23" i="127"/>
  <c r="N22" i="127"/>
  <c r="L22" i="127"/>
  <c r="K22" i="127"/>
  <c r="J22" i="127"/>
  <c r="I22" i="127"/>
  <c r="G22" i="127"/>
  <c r="F22" i="127"/>
  <c r="E22" i="127"/>
  <c r="N21" i="127"/>
  <c r="L21" i="127"/>
  <c r="K21" i="127"/>
  <c r="J21" i="127"/>
  <c r="I21" i="127"/>
  <c r="G21" i="127"/>
  <c r="F21" i="127"/>
  <c r="E21" i="127"/>
  <c r="N20" i="127"/>
  <c r="L20" i="127"/>
  <c r="K20" i="127"/>
  <c r="J20" i="127"/>
  <c r="I20" i="127"/>
  <c r="G20" i="127"/>
  <c r="F20" i="127"/>
  <c r="E20" i="127"/>
  <c r="N15" i="127"/>
  <c r="L15" i="127"/>
  <c r="K15" i="127"/>
  <c r="J15" i="127"/>
  <c r="I15" i="127"/>
  <c r="G15" i="127"/>
  <c r="F15" i="127"/>
  <c r="E15" i="127"/>
  <c r="N14" i="127"/>
  <c r="L14" i="127"/>
  <c r="K14" i="127"/>
  <c r="J14" i="127"/>
  <c r="I14" i="127"/>
  <c r="G14" i="127"/>
  <c r="F14" i="127"/>
  <c r="E14" i="127"/>
  <c r="N13" i="127"/>
  <c r="L13" i="127"/>
  <c r="K13" i="127"/>
  <c r="J13" i="127"/>
  <c r="I13" i="127"/>
  <c r="G13" i="127"/>
  <c r="F13" i="127"/>
  <c r="E13" i="127"/>
  <c r="N12" i="127"/>
  <c r="L12" i="127"/>
  <c r="K12" i="127"/>
  <c r="J12" i="127"/>
  <c r="I12" i="127"/>
  <c r="G12" i="127"/>
  <c r="F12" i="127"/>
  <c r="E12" i="127"/>
  <c r="N11" i="127"/>
  <c r="L11" i="127"/>
  <c r="K11" i="127"/>
  <c r="J11" i="127"/>
  <c r="I11" i="127"/>
  <c r="G11" i="127"/>
  <c r="F11" i="127"/>
  <c r="E11" i="127"/>
  <c r="P48" i="126"/>
  <c r="P45" i="126"/>
  <c r="P36" i="126"/>
  <c r="P27" i="126"/>
  <c r="P18" i="126"/>
  <c r="P9" i="126"/>
  <c r="M41" i="126"/>
  <c r="L41" i="126"/>
  <c r="M40" i="126"/>
  <c r="L40" i="126"/>
  <c r="O39" i="126"/>
  <c r="N39" i="126"/>
  <c r="M39" i="126"/>
  <c r="L39" i="126"/>
  <c r="O38" i="126"/>
  <c r="N38" i="126"/>
  <c r="M38" i="126"/>
  <c r="L38" i="126"/>
  <c r="J38" i="126"/>
  <c r="G38" i="126"/>
  <c r="F38" i="126"/>
  <c r="O33" i="126"/>
  <c r="N33" i="126"/>
  <c r="M33" i="126"/>
  <c r="L33" i="126"/>
  <c r="G33" i="126"/>
  <c r="F33" i="126"/>
  <c r="E33" i="126"/>
  <c r="O32" i="126"/>
  <c r="N32" i="126"/>
  <c r="M32" i="126"/>
  <c r="L32" i="126"/>
  <c r="G32" i="126"/>
  <c r="F32" i="126"/>
  <c r="E32" i="126"/>
  <c r="O31" i="126"/>
  <c r="N31" i="126"/>
  <c r="M31" i="126"/>
  <c r="L31" i="126"/>
  <c r="G31" i="126"/>
  <c r="F31" i="126"/>
  <c r="E31" i="126"/>
  <c r="O30" i="126"/>
  <c r="N30" i="126"/>
  <c r="M30" i="126"/>
  <c r="L30" i="126"/>
  <c r="G30" i="126"/>
  <c r="F30" i="126"/>
  <c r="E30" i="126"/>
  <c r="H30" i="126" s="1"/>
  <c r="O29" i="126"/>
  <c r="N29" i="126"/>
  <c r="M29" i="126"/>
  <c r="L29" i="126"/>
  <c r="G29" i="126"/>
  <c r="F29" i="126"/>
  <c r="E29" i="126"/>
  <c r="O23" i="126"/>
  <c r="N23" i="126"/>
  <c r="M23" i="126"/>
  <c r="L23" i="126"/>
  <c r="G23" i="126"/>
  <c r="F23" i="126"/>
  <c r="E23" i="126"/>
  <c r="O22" i="126"/>
  <c r="N22" i="126"/>
  <c r="M22" i="126"/>
  <c r="L22" i="126"/>
  <c r="G22" i="126"/>
  <c r="F22" i="126"/>
  <c r="E22" i="126"/>
  <c r="O21" i="126"/>
  <c r="N21" i="126"/>
  <c r="M21" i="126"/>
  <c r="L21" i="126"/>
  <c r="G21" i="126"/>
  <c r="F21" i="126"/>
  <c r="E21" i="126"/>
  <c r="O20" i="126"/>
  <c r="N20" i="126"/>
  <c r="M20" i="126"/>
  <c r="L20" i="126"/>
  <c r="G20" i="126"/>
  <c r="F20" i="126"/>
  <c r="E20" i="126"/>
  <c r="O15" i="126"/>
  <c r="N15" i="126"/>
  <c r="M15" i="126"/>
  <c r="L15" i="126"/>
  <c r="G15" i="126"/>
  <c r="F15" i="126"/>
  <c r="E15" i="126"/>
  <c r="O14" i="126"/>
  <c r="N14" i="126"/>
  <c r="M14" i="126"/>
  <c r="L14" i="126"/>
  <c r="G14" i="126"/>
  <c r="F14" i="126"/>
  <c r="E14" i="126"/>
  <c r="O13" i="126"/>
  <c r="N13" i="126"/>
  <c r="M13" i="126"/>
  <c r="L13" i="126"/>
  <c r="G13" i="126"/>
  <c r="F13" i="126"/>
  <c r="E13" i="126"/>
  <c r="O12" i="126"/>
  <c r="N12" i="126"/>
  <c r="M12" i="126"/>
  <c r="L12" i="126"/>
  <c r="G12" i="126"/>
  <c r="F12" i="126"/>
  <c r="E12" i="126"/>
  <c r="O11" i="126"/>
  <c r="N11" i="126"/>
  <c r="M11" i="126"/>
  <c r="L11" i="126"/>
  <c r="G11" i="126"/>
  <c r="F11" i="126"/>
  <c r="E11" i="126"/>
  <c r="I32" i="126" l="1"/>
  <c r="K31" i="126"/>
  <c r="J31" i="126"/>
  <c r="AC51" i="86"/>
  <c r="L47" i="87"/>
  <c r="D22" i="87"/>
  <c r="P47" i="127"/>
  <c r="P47" i="126"/>
  <c r="E42" i="86"/>
  <c r="E48" i="86"/>
  <c r="D21" i="87"/>
  <c r="D13" i="87"/>
  <c r="H11" i="126"/>
  <c r="H14" i="126"/>
  <c r="H15" i="126"/>
  <c r="D20" i="87"/>
  <c r="D44" i="87"/>
  <c r="Q20" i="127"/>
  <c r="D23" i="87"/>
  <c r="D11" i="87"/>
  <c r="Q15" i="127"/>
  <c r="H38" i="127"/>
  <c r="H12" i="127"/>
  <c r="H21" i="127"/>
  <c r="D38" i="87"/>
  <c r="H22" i="127"/>
  <c r="H13" i="127"/>
  <c r="H31" i="127"/>
  <c r="H30" i="127"/>
  <c r="D30" i="127" s="1"/>
  <c r="H29" i="127"/>
  <c r="H23" i="127"/>
  <c r="H33" i="126"/>
  <c r="H29" i="126"/>
  <c r="H23" i="126"/>
  <c r="H20" i="127"/>
  <c r="H12" i="126"/>
  <c r="Q11" i="127"/>
  <c r="E24" i="86"/>
  <c r="E33" i="86"/>
  <c r="Q22" i="127"/>
  <c r="Q32" i="127"/>
  <c r="E25" i="86"/>
  <c r="Q23" i="127"/>
  <c r="Q38" i="127"/>
  <c r="E16" i="86"/>
  <c r="E35" i="86"/>
  <c r="E44" i="86"/>
  <c r="E26" i="86"/>
  <c r="E34" i="86"/>
  <c r="E17" i="86"/>
  <c r="E27" i="86"/>
  <c r="E36" i="86"/>
  <c r="E43" i="86"/>
  <c r="E15" i="86"/>
  <c r="E18" i="86"/>
  <c r="D39" i="87"/>
  <c r="D14" i="87"/>
  <c r="D30" i="87"/>
  <c r="D40" i="87"/>
  <c r="D32" i="87"/>
  <c r="D15" i="87"/>
  <c r="Q21" i="126"/>
  <c r="Q23" i="126"/>
  <c r="D29" i="87"/>
  <c r="D12" i="87"/>
  <c r="D31" i="87"/>
  <c r="H32" i="127"/>
  <c r="H15" i="127"/>
  <c r="Q29" i="127"/>
  <c r="H11" i="127"/>
  <c r="Q13" i="127"/>
  <c r="Q12" i="127"/>
  <c r="H14" i="127"/>
  <c r="Q21" i="127"/>
  <c r="Q14" i="127"/>
  <c r="Q31" i="127"/>
  <c r="Q22" i="126"/>
  <c r="H32" i="126"/>
  <c r="Q30" i="126"/>
  <c r="D30" i="126" s="1"/>
  <c r="Q12" i="126"/>
  <c r="Q32" i="126"/>
  <c r="Q14" i="126"/>
  <c r="H21" i="126"/>
  <c r="H31" i="126"/>
  <c r="H13" i="126"/>
  <c r="Q31" i="126"/>
  <c r="Q13" i="126"/>
  <c r="Q15" i="126"/>
  <c r="H38" i="126"/>
  <c r="H20" i="126"/>
  <c r="H22" i="126"/>
  <c r="D15" i="126" l="1"/>
  <c r="D39" i="126"/>
  <c r="D40" i="126"/>
  <c r="D20" i="127"/>
  <c r="D14" i="126"/>
  <c r="D32" i="127"/>
  <c r="D15" i="127"/>
  <c r="D29" i="127"/>
  <c r="D22" i="127"/>
  <c r="D32" i="126"/>
  <c r="D21" i="126"/>
  <c r="D12" i="127"/>
  <c r="D12" i="126"/>
  <c r="D23" i="126"/>
  <c r="D31" i="127"/>
  <c r="D13" i="127"/>
  <c r="D14" i="127"/>
  <c r="D23" i="127"/>
  <c r="D11" i="127"/>
  <c r="D38" i="127"/>
  <c r="D31" i="126"/>
  <c r="D22" i="126"/>
  <c r="D21" i="127"/>
  <c r="D13" i="126"/>
  <c r="D44" i="40" l="1"/>
  <c r="D41" i="40"/>
  <c r="D40" i="40"/>
  <c r="D39" i="40"/>
  <c r="D38" i="40"/>
  <c r="D32" i="40"/>
  <c r="D31" i="40"/>
  <c r="D30" i="40"/>
  <c r="D29" i="40"/>
  <c r="D24" i="40"/>
  <c r="D23" i="40"/>
  <c r="D22" i="40"/>
  <c r="D21" i="40"/>
  <c r="D20" i="40"/>
  <c r="D15" i="40"/>
  <c r="D14" i="40"/>
  <c r="D13" i="40"/>
  <c r="D12" i="40"/>
  <c r="D11" i="40"/>
  <c r="J37" i="121" l="1"/>
  <c r="K37" i="121" s="1"/>
  <c r="O35" i="128" l="1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A9" i="128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D43" i="40"/>
  <c r="D42" i="40"/>
  <c r="D35" i="40"/>
  <c r="D34" i="40"/>
  <c r="D33" i="40"/>
  <c r="D26" i="40"/>
  <c r="D25" i="40"/>
  <c r="D17" i="40"/>
  <c r="D16" i="40"/>
  <c r="D8" i="40"/>
  <c r="D7" i="40"/>
  <c r="D6" i="40"/>
  <c r="K43" i="87"/>
  <c r="K42" i="87"/>
  <c r="K41" i="87"/>
  <c r="K35" i="87"/>
  <c r="K34" i="87"/>
  <c r="K33" i="87"/>
  <c r="K26" i="87"/>
  <c r="K25" i="87"/>
  <c r="K24" i="87"/>
  <c r="K27" i="87" s="1"/>
  <c r="K17" i="87"/>
  <c r="K16" i="87"/>
  <c r="K18" i="87" s="1"/>
  <c r="K8" i="87"/>
  <c r="K7" i="87"/>
  <c r="K6" i="87"/>
  <c r="I43" i="87"/>
  <c r="I42" i="87"/>
  <c r="I41" i="87"/>
  <c r="I45" i="87" s="1"/>
  <c r="I35" i="87"/>
  <c r="I34" i="87"/>
  <c r="I33" i="87"/>
  <c r="I26" i="87"/>
  <c r="I25" i="87"/>
  <c r="I24" i="87"/>
  <c r="I17" i="87"/>
  <c r="I16" i="87"/>
  <c r="I8" i="87"/>
  <c r="I7" i="87"/>
  <c r="I6" i="87"/>
  <c r="G35" i="126"/>
  <c r="F35" i="126"/>
  <c r="E35" i="126"/>
  <c r="G34" i="126"/>
  <c r="G36" i="126" s="1"/>
  <c r="F34" i="126"/>
  <c r="F36" i="126" s="1"/>
  <c r="E34" i="126"/>
  <c r="G26" i="126"/>
  <c r="F26" i="126"/>
  <c r="E26" i="126"/>
  <c r="G25" i="126"/>
  <c r="F25" i="126"/>
  <c r="E25" i="126"/>
  <c r="G24" i="126"/>
  <c r="G27" i="126" s="1"/>
  <c r="F24" i="126"/>
  <c r="F27" i="126" s="1"/>
  <c r="E24" i="126"/>
  <c r="E27" i="126" s="1"/>
  <c r="G17" i="126"/>
  <c r="F17" i="126"/>
  <c r="E17" i="126"/>
  <c r="G16" i="126"/>
  <c r="F16" i="126"/>
  <c r="E16" i="126"/>
  <c r="G8" i="126"/>
  <c r="F8" i="126"/>
  <c r="E8" i="126"/>
  <c r="G7" i="126"/>
  <c r="F7" i="126"/>
  <c r="E7" i="126"/>
  <c r="G6" i="126"/>
  <c r="F6" i="126"/>
  <c r="J33" i="92"/>
  <c r="K33" i="92" s="1"/>
  <c r="E36" i="126" l="1"/>
  <c r="K45" i="87"/>
  <c r="I18" i="87"/>
  <c r="I27" i="87"/>
  <c r="I36" i="87"/>
  <c r="G18" i="126"/>
  <c r="F18" i="126"/>
  <c r="E18" i="126"/>
  <c r="D45" i="40"/>
  <c r="K36" i="87"/>
  <c r="D27" i="40"/>
  <c r="G9" i="126"/>
  <c r="I48" i="87"/>
  <c r="I9" i="87"/>
  <c r="I47" i="87" s="1"/>
  <c r="K48" i="87"/>
  <c r="K9" i="87"/>
  <c r="K47" i="87" s="1"/>
  <c r="F9" i="126"/>
  <c r="D36" i="40"/>
  <c r="D18" i="40"/>
  <c r="D48" i="40"/>
  <c r="D9" i="40"/>
  <c r="D47" i="40" l="1"/>
  <c r="J32" i="8" l="1"/>
  <c r="K32" i="8" s="1"/>
  <c r="J32" i="44"/>
  <c r="K32" i="44" s="1"/>
  <c r="J32" i="80"/>
  <c r="K32" i="80" s="1"/>
  <c r="J31" i="104" l="1"/>
  <c r="J25" i="91" l="1"/>
  <c r="K25" i="91" s="1"/>
  <c r="J26" i="80" l="1"/>
  <c r="K26" i="80" s="1"/>
  <c r="J25" i="119"/>
  <c r="K25" i="119" s="1"/>
  <c r="J25" i="88"/>
  <c r="K25" i="88" s="1"/>
  <c r="J25" i="112"/>
  <c r="K25" i="112" s="1"/>
  <c r="J24" i="88" l="1"/>
  <c r="K24" i="88" s="1"/>
  <c r="J24" i="65"/>
  <c r="K24" i="65" s="1"/>
  <c r="J23" i="22" l="1"/>
  <c r="J23" i="119"/>
  <c r="K23" i="119" s="1"/>
  <c r="J23" i="124"/>
  <c r="K23" i="124" s="1"/>
  <c r="J23" i="77"/>
  <c r="J23" i="50"/>
  <c r="J23" i="19"/>
  <c r="K23" i="19" s="1"/>
  <c r="J23" i="104"/>
  <c r="J23" i="61"/>
  <c r="K23" i="61" s="1"/>
  <c r="J23" i="93"/>
  <c r="K23" i="93" s="1"/>
  <c r="J23" i="38"/>
  <c r="K23" i="38" s="1"/>
  <c r="J23" i="9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C4" i="118"/>
  <c r="C3" i="118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C4" i="122"/>
  <c r="C3" i="122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D4" i="103"/>
  <c r="D3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D4" i="102"/>
  <c r="D3" i="102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E4" i="101"/>
  <c r="E3" i="101"/>
  <c r="G18" i="98"/>
  <c r="G19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J7" i="98"/>
  <c r="J36" i="48"/>
  <c r="K36" i="48" s="1"/>
  <c r="J35" i="48"/>
  <c r="K35" i="48" s="1"/>
  <c r="J34" i="48"/>
  <c r="K34" i="48" s="1"/>
  <c r="J33" i="48"/>
  <c r="K33" i="48" s="1"/>
  <c r="J32" i="48"/>
  <c r="K32" i="48" s="1"/>
  <c r="J31" i="48"/>
  <c r="K31" i="48" s="1"/>
  <c r="J30" i="48"/>
  <c r="K30" i="48" s="1"/>
  <c r="J29" i="48"/>
  <c r="K29" i="48" s="1"/>
  <c r="J28" i="48"/>
  <c r="J27" i="48"/>
  <c r="K27" i="48" s="1"/>
  <c r="J26" i="48"/>
  <c r="K26" i="48" s="1"/>
  <c r="J25" i="48"/>
  <c r="K25" i="48" s="1"/>
  <c r="J24" i="48"/>
  <c r="K24" i="48" s="1"/>
  <c r="J23" i="48"/>
  <c r="J22" i="48"/>
  <c r="K22" i="48" s="1"/>
  <c r="J21" i="48"/>
  <c r="K21" i="48" s="1"/>
  <c r="J20" i="48"/>
  <c r="K20" i="48" s="1"/>
  <c r="J19" i="48"/>
  <c r="K19" i="48" s="1"/>
  <c r="J18" i="48"/>
  <c r="K18" i="48" s="1"/>
  <c r="J17" i="48"/>
  <c r="K17" i="48" s="1"/>
  <c r="J16" i="48"/>
  <c r="K16" i="48" s="1"/>
  <c r="J15" i="48"/>
  <c r="K15" i="48" s="1"/>
  <c r="J14" i="48"/>
  <c r="K14" i="48" s="1"/>
  <c r="J13" i="48"/>
  <c r="K13" i="48" s="1"/>
  <c r="J12" i="48"/>
  <c r="K12" i="48" s="1"/>
  <c r="J11" i="48"/>
  <c r="K11" i="48" s="1"/>
  <c r="J10" i="48"/>
  <c r="K10" i="48" s="1"/>
  <c r="J9" i="48"/>
  <c r="K9" i="48" s="1"/>
  <c r="J8" i="48"/>
  <c r="K8" i="48" s="1"/>
  <c r="F8" i="48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J7" i="48"/>
  <c r="K7" i="48" s="1"/>
  <c r="L4" i="48"/>
  <c r="J36" i="92"/>
  <c r="K36" i="92" s="1"/>
  <c r="J35" i="92"/>
  <c r="K35" i="92" s="1"/>
  <c r="J34" i="92"/>
  <c r="K34" i="92" s="1"/>
  <c r="J32" i="92"/>
  <c r="K32" i="92" s="1"/>
  <c r="J27" i="92"/>
  <c r="K27" i="92" s="1"/>
  <c r="J26" i="92"/>
  <c r="K26" i="92" s="1"/>
  <c r="J25" i="92"/>
  <c r="K25" i="92" s="1"/>
  <c r="J24" i="92"/>
  <c r="K24" i="92" s="1"/>
  <c r="J21" i="92"/>
  <c r="K21" i="92" s="1"/>
  <c r="J20" i="92"/>
  <c r="K20" i="92" s="1"/>
  <c r="J19" i="92"/>
  <c r="K19" i="92" s="1"/>
  <c r="J18" i="92"/>
  <c r="K18" i="92" s="1"/>
  <c r="J17" i="92"/>
  <c r="K17" i="92" s="1"/>
  <c r="J16" i="92"/>
  <c r="K16" i="92" s="1"/>
  <c r="J15" i="92"/>
  <c r="K15" i="92" s="1"/>
  <c r="J14" i="92"/>
  <c r="K14" i="92" s="1"/>
  <c r="J13" i="92"/>
  <c r="K13" i="92" s="1"/>
  <c r="J12" i="92"/>
  <c r="K12" i="92" s="1"/>
  <c r="J10" i="92"/>
  <c r="K10" i="92" s="1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J7" i="92"/>
  <c r="K7" i="92" s="1"/>
  <c r="J36" i="91"/>
  <c r="K36" i="91" s="1"/>
  <c r="J35" i="91"/>
  <c r="K35" i="91" s="1"/>
  <c r="J34" i="91"/>
  <c r="K34" i="91" s="1"/>
  <c r="J33" i="91"/>
  <c r="K33" i="91" s="1"/>
  <c r="J32" i="91"/>
  <c r="K32" i="91" s="1"/>
  <c r="J31" i="91"/>
  <c r="J30" i="91"/>
  <c r="K30" i="91" s="1"/>
  <c r="J29" i="91"/>
  <c r="K29" i="91" s="1"/>
  <c r="J28" i="91"/>
  <c r="K28" i="91" s="1"/>
  <c r="J27" i="91"/>
  <c r="J26" i="91"/>
  <c r="K26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7" i="91"/>
  <c r="K7" i="91" s="1"/>
  <c r="N24" i="79"/>
  <c r="Q17" i="79"/>
  <c r="M17" i="79"/>
  <c r="B17" i="79"/>
  <c r="Q16" i="79"/>
  <c r="M16" i="79"/>
  <c r="B16" i="79"/>
  <c r="Q15" i="79"/>
  <c r="M15" i="79"/>
  <c r="B15" i="79"/>
  <c r="Q14" i="79"/>
  <c r="M14" i="79"/>
  <c r="B14" i="79"/>
  <c r="Q13" i="79"/>
  <c r="M13" i="79"/>
  <c r="B13" i="79"/>
  <c r="Q12" i="79"/>
  <c r="M12" i="79"/>
  <c r="B12" i="79"/>
  <c r="Q11" i="79"/>
  <c r="M11" i="79"/>
  <c r="B11" i="79"/>
  <c r="Q10" i="79"/>
  <c r="M10" i="79"/>
  <c r="B10" i="79"/>
  <c r="Q9" i="79"/>
  <c r="M9" i="79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Q8" i="79"/>
  <c r="M8" i="79"/>
  <c r="M2" i="79" s="1"/>
  <c r="B8" i="79"/>
  <c r="N13" i="72"/>
  <c r="M13" i="72"/>
  <c r="B13" i="72"/>
  <c r="N12" i="72"/>
  <c r="M12" i="72"/>
  <c r="B12" i="72"/>
  <c r="N11" i="72"/>
  <c r="O11" i="72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N10" i="72"/>
  <c r="M10" i="72"/>
  <c r="B10" i="72"/>
  <c r="N9" i="72"/>
  <c r="M9" i="72"/>
  <c r="B9" i="72"/>
  <c r="A9" i="72"/>
  <c r="N8" i="72"/>
  <c r="M8" i="72"/>
  <c r="B8" i="72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C4" i="68"/>
  <c r="C3" i="68"/>
  <c r="B17" i="20"/>
  <c r="B16" i="20"/>
  <c r="B15" i="20"/>
  <c r="B14" i="20"/>
  <c r="B13" i="20"/>
  <c r="B12" i="20"/>
  <c r="B11" i="20"/>
  <c r="B10" i="20"/>
  <c r="B9" i="20"/>
  <c r="O8" i="20"/>
  <c r="N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O55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J29" i="21"/>
  <c r="K29" i="21" s="1"/>
  <c r="J27" i="21"/>
  <c r="K27" i="21" s="1"/>
  <c r="J25" i="2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D8" i="2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D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M37" i="49"/>
  <c r="J37" i="49"/>
  <c r="N37" i="49" s="1"/>
  <c r="O37" i="49" s="1"/>
  <c r="M36" i="49"/>
  <c r="J36" i="49"/>
  <c r="M35" i="49"/>
  <c r="J35" i="49"/>
  <c r="M34" i="49"/>
  <c r="J34" i="49"/>
  <c r="M33" i="49"/>
  <c r="J33" i="49"/>
  <c r="M32" i="49"/>
  <c r="J32" i="49"/>
  <c r="M31" i="49"/>
  <c r="J31" i="49"/>
  <c r="M30" i="49"/>
  <c r="J30" i="49"/>
  <c r="N30" i="49" s="1"/>
  <c r="M29" i="49"/>
  <c r="J29" i="49"/>
  <c r="M28" i="49"/>
  <c r="J28" i="49"/>
  <c r="M27" i="49"/>
  <c r="J27" i="49"/>
  <c r="M26" i="49"/>
  <c r="J26" i="49"/>
  <c r="M25" i="49"/>
  <c r="J25" i="49"/>
  <c r="N25" i="49" s="1"/>
  <c r="M24" i="49"/>
  <c r="J24" i="49"/>
  <c r="M23" i="49"/>
  <c r="J23" i="49"/>
  <c r="N23" i="49" s="1"/>
  <c r="O23" i="49" s="1"/>
  <c r="M22" i="49"/>
  <c r="J22" i="49"/>
  <c r="N22" i="49" s="1"/>
  <c r="O22" i="49" s="1"/>
  <c r="M21" i="49"/>
  <c r="J21" i="49"/>
  <c r="N21" i="49" s="1"/>
  <c r="O21" i="49" s="1"/>
  <c r="M20" i="49"/>
  <c r="J20" i="49"/>
  <c r="N20" i="49" s="1"/>
  <c r="O2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F35" i="49" s="1"/>
  <c r="F36" i="49" s="1"/>
  <c r="F37" i="49" s="1"/>
  <c r="M8" i="49"/>
  <c r="J8" i="49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M7" i="49"/>
  <c r="J7" i="49"/>
  <c r="N7" i="49" s="1"/>
  <c r="O7" i="49" s="1"/>
  <c r="J36" i="67"/>
  <c r="J35" i="67"/>
  <c r="J34" i="67"/>
  <c r="J33" i="67"/>
  <c r="J32" i="67"/>
  <c r="J31" i="67"/>
  <c r="J30" i="67"/>
  <c r="K30" i="67" s="1"/>
  <c r="J29" i="67"/>
  <c r="K29" i="67" s="1"/>
  <c r="J28" i="67"/>
  <c r="K28" i="67" s="1"/>
  <c r="J27" i="67"/>
  <c r="K27" i="67" s="1"/>
  <c r="J26" i="67"/>
  <c r="J25" i="67"/>
  <c r="K25" i="67" s="1"/>
  <c r="J24" i="67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6" i="66"/>
  <c r="K36" i="66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J29" i="66"/>
  <c r="K29" i="66" s="1"/>
  <c r="J28" i="66"/>
  <c r="K28" i="66" s="1"/>
  <c r="J27" i="66"/>
  <c r="K27" i="66" s="1"/>
  <c r="J26" i="66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J8" i="66"/>
  <c r="K8" i="66" s="1"/>
  <c r="D8" i="66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A8" i="66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J7" i="66"/>
  <c r="K7" i="66" s="1"/>
  <c r="J36" i="8"/>
  <c r="K36" i="8" s="1"/>
  <c r="J35" i="8"/>
  <c r="K35" i="8" s="1"/>
  <c r="J34" i="8"/>
  <c r="K34" i="8" s="1"/>
  <c r="J31" i="8"/>
  <c r="J30" i="8"/>
  <c r="K30" i="8" s="1"/>
  <c r="J29" i="8"/>
  <c r="K29" i="8" s="1"/>
  <c r="J28" i="8"/>
  <c r="J27" i="8"/>
  <c r="K27" i="8" s="1"/>
  <c r="J26" i="8"/>
  <c r="K26" i="8" s="1"/>
  <c r="J25" i="8"/>
  <c r="J24" i="8"/>
  <c r="K24" i="8" s="1"/>
  <c r="J23" i="8"/>
  <c r="K23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10" i="8"/>
  <c r="K10" i="8" s="1"/>
  <c r="J8" i="8"/>
  <c r="K8" i="8" s="1"/>
  <c r="E8" i="8"/>
  <c r="D8" i="8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7" i="8"/>
  <c r="K7" i="8" s="1"/>
  <c r="J37" i="53"/>
  <c r="K37" i="53" s="1"/>
  <c r="J36" i="53"/>
  <c r="K36" i="53" s="1"/>
  <c r="J35" i="53"/>
  <c r="K35" i="53" s="1"/>
  <c r="J34" i="53"/>
  <c r="K34" i="53" s="1"/>
  <c r="J33" i="53"/>
  <c r="K33" i="53" s="1"/>
  <c r="J32" i="53"/>
  <c r="K32" i="53" s="1"/>
  <c r="J31" i="53"/>
  <c r="J30" i="53"/>
  <c r="K30" i="53" s="1"/>
  <c r="J29" i="53"/>
  <c r="K29" i="53" s="1"/>
  <c r="J28" i="53"/>
  <c r="J27" i="53"/>
  <c r="K27" i="53" s="1"/>
  <c r="J26" i="53"/>
  <c r="K26" i="53" s="1"/>
  <c r="J25" i="53"/>
  <c r="K25" i="53" s="1"/>
  <c r="J24" i="53"/>
  <c r="K24" i="53" s="1"/>
  <c r="J22" i="53"/>
  <c r="K22" i="53" s="1"/>
  <c r="J21" i="53"/>
  <c r="K21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9" i="53"/>
  <c r="K9" i="53" s="1"/>
  <c r="D9" i="53"/>
  <c r="D10" i="53" s="1"/>
  <c r="D11" i="53" s="1"/>
  <c r="D12" i="53" s="1"/>
  <c r="D13" i="53" s="1"/>
  <c r="D14" i="53" s="1"/>
  <c r="D15" i="53" s="1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D38" i="53" s="1"/>
  <c r="A9" i="53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J8" i="53"/>
  <c r="K8" i="53" s="1"/>
  <c r="J36" i="44"/>
  <c r="K36" i="44" s="1"/>
  <c r="J35" i="44"/>
  <c r="K35" i="44" s="1"/>
  <c r="J34" i="44"/>
  <c r="K34" i="44" s="1"/>
  <c r="J33" i="44"/>
  <c r="K33" i="44" s="1"/>
  <c r="J31" i="44"/>
  <c r="K31" i="44" s="1"/>
  <c r="J29" i="44"/>
  <c r="K29" i="44" s="1"/>
  <c r="J28" i="44"/>
  <c r="K28" i="44" s="1"/>
  <c r="J27" i="44"/>
  <c r="K27" i="44" s="1"/>
  <c r="J26" i="44"/>
  <c r="J25" i="44"/>
  <c r="K25" i="44" s="1"/>
  <c r="J24" i="44"/>
  <c r="K24" i="44" s="1"/>
  <c r="J21" i="44"/>
  <c r="K21" i="44" s="1"/>
  <c r="J20" i="44"/>
  <c r="K20" i="44" s="1"/>
  <c r="J19" i="44"/>
  <c r="K19" i="44" s="1"/>
  <c r="J18" i="44"/>
  <c r="K18" i="44" s="1"/>
  <c r="J17" i="44"/>
  <c r="K17" i="44" s="1"/>
  <c r="J15" i="44"/>
  <c r="K15" i="44" s="1"/>
  <c r="J14" i="44"/>
  <c r="K14" i="44" s="1"/>
  <c r="J13" i="44"/>
  <c r="K13" i="44" s="1"/>
  <c r="J12" i="44"/>
  <c r="K12" i="44" s="1"/>
  <c r="J11" i="44"/>
  <c r="K11" i="44" s="1"/>
  <c r="J8" i="44"/>
  <c r="K8" i="44" s="1"/>
  <c r="D8" i="44"/>
  <c r="D9" i="44" s="1"/>
  <c r="D10" i="44" s="1"/>
  <c r="D11" i="44" s="1"/>
  <c r="D12" i="44" s="1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D37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36" i="80"/>
  <c r="K36" i="80" s="1"/>
  <c r="J35" i="80"/>
  <c r="K35" i="80" s="1"/>
  <c r="J30" i="80"/>
  <c r="K30" i="80" s="1"/>
  <c r="J29" i="80"/>
  <c r="K29" i="80" s="1"/>
  <c r="J28" i="80"/>
  <c r="K28" i="80" s="1"/>
  <c r="J27" i="80"/>
  <c r="K27" i="80" s="1"/>
  <c r="J25" i="80"/>
  <c r="K25" i="80" s="1"/>
  <c r="J20" i="80"/>
  <c r="K20" i="80" s="1"/>
  <c r="J19" i="80"/>
  <c r="K19" i="80" s="1"/>
  <c r="J18" i="80"/>
  <c r="K18" i="80" s="1"/>
  <c r="J17" i="80"/>
  <c r="K17" i="80" s="1"/>
  <c r="J15" i="80"/>
  <c r="K15" i="80" s="1"/>
  <c r="J14" i="80"/>
  <c r="K14" i="80" s="1"/>
  <c r="J13" i="80"/>
  <c r="K13" i="80" s="1"/>
  <c r="J12" i="80"/>
  <c r="K12" i="80" s="1"/>
  <c r="J11" i="80"/>
  <c r="K11" i="80" s="1"/>
  <c r="J10" i="80"/>
  <c r="K10" i="80" s="1"/>
  <c r="J9" i="80"/>
  <c r="K9" i="80" s="1"/>
  <c r="J8" i="80"/>
  <c r="K8" i="80" s="1"/>
  <c r="E8" i="80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C4" i="73"/>
  <c r="B7" i="73" s="1"/>
  <c r="C7" i="73" s="1"/>
  <c r="E7" i="73" s="1"/>
  <c r="C3" i="73"/>
  <c r="J36" i="78"/>
  <c r="K36" i="78" s="1"/>
  <c r="J35" i="78"/>
  <c r="K35" i="78" s="1"/>
  <c r="J34" i="78"/>
  <c r="K34" i="78" s="1"/>
  <c r="J33" i="78"/>
  <c r="K33" i="78" s="1"/>
  <c r="J32" i="78"/>
  <c r="K32" i="78" s="1"/>
  <c r="J31" i="78"/>
  <c r="K31" i="78" s="1"/>
  <c r="J30" i="78"/>
  <c r="K30" i="78" s="1"/>
  <c r="J29" i="78"/>
  <c r="K29" i="78" s="1"/>
  <c r="J28" i="78"/>
  <c r="K28" i="78" s="1"/>
  <c r="J27" i="78"/>
  <c r="J26" i="78"/>
  <c r="K26" i="78" s="1"/>
  <c r="J25" i="78"/>
  <c r="K25" i="78" s="1"/>
  <c r="J24" i="78"/>
  <c r="K24" i="78" s="1"/>
  <c r="J23" i="78"/>
  <c r="J22" i="78"/>
  <c r="K22" i="78" s="1"/>
  <c r="J21" i="78"/>
  <c r="K21" i="78" s="1"/>
  <c r="J20" i="78"/>
  <c r="K20" i="78" s="1"/>
  <c r="J19" i="78"/>
  <c r="K19" i="78" s="1"/>
  <c r="J18" i="78"/>
  <c r="K18" i="78" s="1"/>
  <c r="J17" i="78"/>
  <c r="K17" i="78" s="1"/>
  <c r="J16" i="78"/>
  <c r="K16" i="78" s="1"/>
  <c r="J15" i="78"/>
  <c r="K15" i="78" s="1"/>
  <c r="J14" i="78"/>
  <c r="K14" i="78" s="1"/>
  <c r="J13" i="78"/>
  <c r="K13" i="78" s="1"/>
  <c r="J12" i="78"/>
  <c r="K12" i="78" s="1"/>
  <c r="J11" i="78"/>
  <c r="K11" i="78" s="1"/>
  <c r="J10" i="78"/>
  <c r="K10" i="78" s="1"/>
  <c r="J9" i="78"/>
  <c r="K9" i="78" s="1"/>
  <c r="J8" i="78"/>
  <c r="K8" i="78" s="1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J7" i="78"/>
  <c r="K7" i="78" s="1"/>
  <c r="J36" i="46"/>
  <c r="K36" i="46" s="1"/>
  <c r="J35" i="46"/>
  <c r="K35" i="46" s="1"/>
  <c r="J34" i="46"/>
  <c r="K34" i="46" s="1"/>
  <c r="J33" i="46"/>
  <c r="K33" i="46" s="1"/>
  <c r="J32" i="46"/>
  <c r="K32" i="46" s="1"/>
  <c r="J31" i="46"/>
  <c r="J30" i="46"/>
  <c r="K30" i="46" s="1"/>
  <c r="J29" i="46"/>
  <c r="K29" i="46" s="1"/>
  <c r="J28" i="46"/>
  <c r="K28" i="46" s="1"/>
  <c r="J27" i="46"/>
  <c r="K27" i="46" s="1"/>
  <c r="J26" i="46"/>
  <c r="J25" i="46"/>
  <c r="K25" i="46" s="1"/>
  <c r="J24" i="46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D8" i="46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6" i="22"/>
  <c r="K36" i="22" s="1"/>
  <c r="J35" i="22"/>
  <c r="K35" i="22" s="1"/>
  <c r="J34" i="22"/>
  <c r="K34" i="22" s="1"/>
  <c r="J33" i="22"/>
  <c r="J32" i="22"/>
  <c r="K32" i="22" s="1"/>
  <c r="J31" i="22"/>
  <c r="J30" i="22"/>
  <c r="K30" i="22" s="1"/>
  <c r="J29" i="22"/>
  <c r="J28" i="22"/>
  <c r="K28" i="22" s="1"/>
  <c r="J27" i="22"/>
  <c r="J26" i="22"/>
  <c r="K26" i="22" s="1"/>
  <c r="J25" i="22"/>
  <c r="K25" i="22" s="1"/>
  <c r="J24" i="22"/>
  <c r="K24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36" i="64"/>
  <c r="K36" i="64" s="1"/>
  <c r="J35" i="64"/>
  <c r="K35" i="64" s="1"/>
  <c r="J34" i="64"/>
  <c r="K34" i="64" s="1"/>
  <c r="J33" i="64"/>
  <c r="K33" i="64" s="1"/>
  <c r="J32" i="64"/>
  <c r="K32" i="64" s="1"/>
  <c r="J31" i="64"/>
  <c r="J30" i="64"/>
  <c r="J29" i="64"/>
  <c r="J28" i="64"/>
  <c r="K28" i="64" s="1"/>
  <c r="J27" i="64"/>
  <c r="J26" i="64"/>
  <c r="J25" i="64"/>
  <c r="K25" i="64" s="1"/>
  <c r="J24" i="64"/>
  <c r="K24" i="64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D8" i="64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D37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J29" i="14"/>
  <c r="K29" i="14" s="1"/>
  <c r="J28" i="14"/>
  <c r="J27" i="14"/>
  <c r="J26" i="14"/>
  <c r="K26" i="14" s="1"/>
  <c r="J25" i="14"/>
  <c r="K25" i="14" s="1"/>
  <c r="J24" i="14"/>
  <c r="K24" i="14" s="1"/>
  <c r="J23" i="14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J36" i="119"/>
  <c r="K36" i="119" s="1"/>
  <c r="J35" i="119"/>
  <c r="K35" i="119" s="1"/>
  <c r="J34" i="119"/>
  <c r="K34" i="119" s="1"/>
  <c r="J31" i="119"/>
  <c r="J30" i="119"/>
  <c r="K30" i="119" s="1"/>
  <c r="J29" i="119"/>
  <c r="K29" i="119" s="1"/>
  <c r="J28" i="119"/>
  <c r="K28" i="119" s="1"/>
  <c r="J27" i="119"/>
  <c r="J26" i="119"/>
  <c r="K26" i="119" s="1"/>
  <c r="J24" i="119"/>
  <c r="K24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J7" i="18"/>
  <c r="J36" i="88"/>
  <c r="K36" i="88" s="1"/>
  <c r="J35" i="88"/>
  <c r="K35" i="88" s="1"/>
  <c r="J34" i="88"/>
  <c r="K34" i="88" s="1"/>
  <c r="J33" i="88"/>
  <c r="K33" i="88" s="1"/>
  <c r="J32" i="88"/>
  <c r="K32" i="88" s="1"/>
  <c r="J31" i="88"/>
  <c r="K31" i="88" s="1"/>
  <c r="J30" i="88"/>
  <c r="J29" i="88"/>
  <c r="K29" i="88" s="1"/>
  <c r="J28" i="88"/>
  <c r="K28" i="88" s="1"/>
  <c r="J27" i="88"/>
  <c r="K27" i="88" s="1"/>
  <c r="J26" i="88"/>
  <c r="J23" i="88"/>
  <c r="K23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12" i="88"/>
  <c r="K12" i="88" s="1"/>
  <c r="J11" i="88"/>
  <c r="K11" i="88" s="1"/>
  <c r="J10" i="88"/>
  <c r="K10" i="88" s="1"/>
  <c r="J9" i="88"/>
  <c r="K9" i="88" s="1"/>
  <c r="J8" i="88"/>
  <c r="K8" i="88" s="1"/>
  <c r="D8" i="88"/>
  <c r="D9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6" i="124"/>
  <c r="K36" i="124" s="1"/>
  <c r="J35" i="124"/>
  <c r="K35" i="124" s="1"/>
  <c r="J34" i="124"/>
  <c r="K34" i="124" s="1"/>
  <c r="J33" i="124"/>
  <c r="K33" i="124" s="1"/>
  <c r="J32" i="124"/>
  <c r="K32" i="124" s="1"/>
  <c r="J31" i="124"/>
  <c r="K31" i="124" s="1"/>
  <c r="J30" i="124"/>
  <c r="J29" i="124"/>
  <c r="K28" i="124"/>
  <c r="J27" i="124"/>
  <c r="K27" i="124" s="1"/>
  <c r="J26" i="124"/>
  <c r="J25" i="124"/>
  <c r="J24" i="124"/>
  <c r="K24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D8" i="124"/>
  <c r="D9" i="124" s="1"/>
  <c r="D10" i="124" s="1"/>
  <c r="D11" i="124" s="1"/>
  <c r="D12" i="124" s="1"/>
  <c r="D13" i="124" s="1"/>
  <c r="D14" i="124" s="1"/>
  <c r="D15" i="124" s="1"/>
  <c r="D16" i="124" s="1"/>
  <c r="D17" i="124" s="1"/>
  <c r="D18" i="124" s="1"/>
  <c r="D19" i="124" s="1"/>
  <c r="D20" i="124" s="1"/>
  <c r="D21" i="124" s="1"/>
  <c r="D22" i="124" s="1"/>
  <c r="D23" i="124" s="1"/>
  <c r="D24" i="124" s="1"/>
  <c r="D25" i="124" s="1"/>
  <c r="D26" i="124" s="1"/>
  <c r="D27" i="124" s="1"/>
  <c r="D28" i="124" s="1"/>
  <c r="D29" i="124" s="1"/>
  <c r="D30" i="124" s="1"/>
  <c r="D31" i="124" s="1"/>
  <c r="D32" i="124" s="1"/>
  <c r="D33" i="124" s="1"/>
  <c r="D34" i="124" s="1"/>
  <c r="D35" i="124" s="1"/>
  <c r="D36" i="124" s="1"/>
  <c r="D37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6" i="112"/>
  <c r="K36" i="112" s="1"/>
  <c r="J35" i="112"/>
  <c r="K35" i="112" s="1"/>
  <c r="J34" i="112"/>
  <c r="K34" i="112" s="1"/>
  <c r="J33" i="112"/>
  <c r="J32" i="112"/>
  <c r="K32" i="112" s="1"/>
  <c r="J31" i="112"/>
  <c r="K31" i="112" s="1"/>
  <c r="J30" i="112"/>
  <c r="K30" i="112" s="1"/>
  <c r="J29" i="112"/>
  <c r="K29" i="112" s="1"/>
  <c r="J28" i="112"/>
  <c r="K28" i="112" s="1"/>
  <c r="J27" i="112"/>
  <c r="J26" i="112"/>
  <c r="J24" i="112"/>
  <c r="K24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10" i="112"/>
  <c r="K10" i="112" s="1"/>
  <c r="J9" i="112"/>
  <c r="K9" i="112" s="1"/>
  <c r="J8" i="112"/>
  <c r="K8" i="112" s="1"/>
  <c r="D8" i="112"/>
  <c r="D9" i="112" s="1"/>
  <c r="D10" i="112" s="1"/>
  <c r="D11" i="112" s="1"/>
  <c r="D12" i="112" s="1"/>
  <c r="D13" i="112" s="1"/>
  <c r="D14" i="112" s="1"/>
  <c r="D15" i="112" s="1"/>
  <c r="D16" i="112" s="1"/>
  <c r="D17" i="112" s="1"/>
  <c r="D18" i="112" s="1"/>
  <c r="D19" i="112" s="1"/>
  <c r="D20" i="112" s="1"/>
  <c r="D21" i="112" s="1"/>
  <c r="D22" i="112" s="1"/>
  <c r="D23" i="112" s="1"/>
  <c r="D24" i="112" s="1"/>
  <c r="D25" i="112" s="1"/>
  <c r="D26" i="112" s="1"/>
  <c r="D27" i="112" s="1"/>
  <c r="D28" i="112" s="1"/>
  <c r="D29" i="112" s="1"/>
  <c r="D30" i="112" s="1"/>
  <c r="D31" i="112" s="1"/>
  <c r="D32" i="112" s="1"/>
  <c r="D33" i="112" s="1"/>
  <c r="D34" i="112" s="1"/>
  <c r="D35" i="112" s="1"/>
  <c r="D36" i="112" s="1"/>
  <c r="D37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36" i="75"/>
  <c r="K36" i="75" s="1"/>
  <c r="J35" i="75"/>
  <c r="K35" i="75" s="1"/>
  <c r="J34" i="75"/>
  <c r="K34" i="75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F8" i="75"/>
  <c r="F9" i="75" s="1"/>
  <c r="F10" i="75" s="1"/>
  <c r="F11" i="75" s="1"/>
  <c r="F12" i="75" s="1"/>
  <c r="F13" i="75" s="1"/>
  <c r="F14" i="75" s="1"/>
  <c r="F15" i="75" s="1"/>
  <c r="F16" i="75" s="1"/>
  <c r="F17" i="75" s="1"/>
  <c r="F18" i="75" s="1"/>
  <c r="F19" i="75" s="1"/>
  <c r="F20" i="75" s="1"/>
  <c r="F21" i="75" s="1"/>
  <c r="F22" i="75" s="1"/>
  <c r="F23" i="75" s="1"/>
  <c r="F24" i="75" s="1"/>
  <c r="F25" i="75" s="1"/>
  <c r="F26" i="75" s="1"/>
  <c r="F27" i="75" s="1"/>
  <c r="F28" i="75" s="1"/>
  <c r="F29" i="75" s="1"/>
  <c r="F30" i="75" s="1"/>
  <c r="F31" i="75" s="1"/>
  <c r="F32" i="75" s="1"/>
  <c r="F33" i="75" s="1"/>
  <c r="F34" i="75" s="1"/>
  <c r="F35" i="75" s="1"/>
  <c r="F36" i="75" s="1"/>
  <c r="F37" i="75" s="1"/>
  <c r="D8" i="75"/>
  <c r="D9" i="75" s="1"/>
  <c r="D10" i="75" s="1"/>
  <c r="D11" i="75" s="1"/>
  <c r="D12" i="75" s="1"/>
  <c r="D13" i="75" s="1"/>
  <c r="D14" i="75" s="1"/>
  <c r="D15" i="75" s="1"/>
  <c r="D16" i="75" s="1"/>
  <c r="D17" i="75" s="1"/>
  <c r="D18" i="75" s="1"/>
  <c r="D19" i="75" s="1"/>
  <c r="D20" i="75" s="1"/>
  <c r="D21" i="75" s="1"/>
  <c r="D22" i="75" s="1"/>
  <c r="D23" i="75" s="1"/>
  <c r="D24" i="75" s="1"/>
  <c r="D25" i="75" s="1"/>
  <c r="D26" i="75" s="1"/>
  <c r="D27" i="75" s="1"/>
  <c r="D28" i="75" s="1"/>
  <c r="D29" i="75" s="1"/>
  <c r="D30" i="75" s="1"/>
  <c r="D31" i="75" s="1"/>
  <c r="D32" i="75" s="1"/>
  <c r="D33" i="75" s="1"/>
  <c r="D34" i="75" s="1"/>
  <c r="D35" i="75" s="1"/>
  <c r="D36" i="75" s="1"/>
  <c r="D37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J7" i="75"/>
  <c r="K7" i="75" s="1"/>
  <c r="J36" i="77"/>
  <c r="K36" i="77" s="1"/>
  <c r="J35" i="77"/>
  <c r="K35" i="77" s="1"/>
  <c r="J34" i="77"/>
  <c r="K34" i="77" s="1"/>
  <c r="J33" i="77"/>
  <c r="K33" i="77" s="1"/>
  <c r="J32" i="77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4" i="77"/>
  <c r="K24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36" i="50"/>
  <c r="K36" i="50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4" i="50"/>
  <c r="K24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1" i="50"/>
  <c r="K11" i="50" s="1"/>
  <c r="J10" i="50"/>
  <c r="K10" i="50" s="1"/>
  <c r="J9" i="50"/>
  <c r="K9" i="50" s="1"/>
  <c r="J8" i="50"/>
  <c r="K8" i="50" s="1"/>
  <c r="F8" i="50"/>
  <c r="F9" i="50" s="1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F37" i="50" s="1"/>
  <c r="D8" i="50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D19" i="50" s="1"/>
  <c r="D20" i="50" s="1"/>
  <c r="D21" i="50" s="1"/>
  <c r="D22" i="50" s="1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D37" i="50" s="1"/>
  <c r="A8" i="50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J7" i="50"/>
  <c r="K7" i="50" s="1"/>
  <c r="J36" i="19"/>
  <c r="K36" i="19" s="1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K28" i="19" s="1"/>
  <c r="J27" i="19"/>
  <c r="K27" i="19" s="1"/>
  <c r="J26" i="19"/>
  <c r="K26" i="19" s="1"/>
  <c r="J25" i="19"/>
  <c r="K25" i="19" s="1"/>
  <c r="J24" i="19"/>
  <c r="K22" i="19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F8" i="19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D8" i="19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D37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7" i="19"/>
  <c r="K7" i="19" s="1"/>
  <c r="J36" i="104"/>
  <c r="K36" i="104" s="1"/>
  <c r="J35" i="104"/>
  <c r="K35" i="104" s="1"/>
  <c r="J34" i="104"/>
  <c r="K34" i="104" s="1"/>
  <c r="J33" i="104"/>
  <c r="J32" i="104"/>
  <c r="K31" i="104"/>
  <c r="J30" i="104"/>
  <c r="K30" i="104" s="1"/>
  <c r="J29" i="104"/>
  <c r="K29" i="104" s="1"/>
  <c r="J28" i="104"/>
  <c r="K28" i="104" s="1"/>
  <c r="J27" i="104"/>
  <c r="J26" i="104"/>
  <c r="K26" i="104" s="1"/>
  <c r="J25" i="104"/>
  <c r="K25" i="104" s="1"/>
  <c r="J24" i="104"/>
  <c r="K24" i="104" s="1"/>
  <c r="J22" i="104"/>
  <c r="K22" i="104" s="1"/>
  <c r="J21" i="104"/>
  <c r="K21" i="104" s="1"/>
  <c r="J20" i="104"/>
  <c r="K20" i="104" s="1"/>
  <c r="J19" i="104"/>
  <c r="K19" i="104" s="1"/>
  <c r="J18" i="104"/>
  <c r="K18" i="104" s="1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J10" i="104"/>
  <c r="K10" i="104" s="1"/>
  <c r="J9" i="104"/>
  <c r="K9" i="104" s="1"/>
  <c r="J8" i="104"/>
  <c r="K8" i="104" s="1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D37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7" i="104"/>
  <c r="K7" i="104" s="1"/>
  <c r="J36" i="107"/>
  <c r="K36" i="107" s="1"/>
  <c r="J35" i="107"/>
  <c r="K35" i="107" s="1"/>
  <c r="J34" i="107"/>
  <c r="K34" i="107" s="1"/>
  <c r="J33" i="107"/>
  <c r="K33" i="107" s="1"/>
  <c r="J32" i="107"/>
  <c r="J31" i="107"/>
  <c r="K31" i="107" s="1"/>
  <c r="J30" i="107"/>
  <c r="K30" i="107" s="1"/>
  <c r="J29" i="107"/>
  <c r="J28" i="107"/>
  <c r="K28" i="107" s="1"/>
  <c r="J27" i="107"/>
  <c r="K27" i="107" s="1"/>
  <c r="J26" i="107"/>
  <c r="K26" i="107" s="1"/>
  <c r="J25" i="107"/>
  <c r="J24" i="107"/>
  <c r="K24" i="107" s="1"/>
  <c r="J23" i="107"/>
  <c r="K23" i="107" s="1"/>
  <c r="J22" i="107"/>
  <c r="K22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F11" i="107"/>
  <c r="F12" i="107" s="1"/>
  <c r="F13" i="107" s="1"/>
  <c r="F14" i="107" s="1"/>
  <c r="F15" i="107" s="1"/>
  <c r="F16" i="107" s="1"/>
  <c r="F17" i="107" s="1"/>
  <c r="F18" i="107" s="1"/>
  <c r="F19" i="107" s="1"/>
  <c r="F20" i="107" s="1"/>
  <c r="F21" i="107" s="1"/>
  <c r="F22" i="107" s="1"/>
  <c r="F23" i="107" s="1"/>
  <c r="F24" i="107" s="1"/>
  <c r="F25" i="107" s="1"/>
  <c r="F26" i="107" s="1"/>
  <c r="F27" i="107" s="1"/>
  <c r="F28" i="107" s="1"/>
  <c r="F29" i="107" s="1"/>
  <c r="F30" i="107" s="1"/>
  <c r="F31" i="107" s="1"/>
  <c r="F32" i="107" s="1"/>
  <c r="F33" i="107" s="1"/>
  <c r="F34" i="107" s="1"/>
  <c r="F35" i="107" s="1"/>
  <c r="F36" i="107" s="1"/>
  <c r="F37" i="107" s="1"/>
  <c r="J10" i="107"/>
  <c r="K10" i="107" s="1"/>
  <c r="J9" i="107"/>
  <c r="K9" i="107" s="1"/>
  <c r="J8" i="107"/>
  <c r="K8" i="107" s="1"/>
  <c r="F8" i="107"/>
  <c r="D8" i="107"/>
  <c r="D9" i="107" s="1"/>
  <c r="D10" i="107" s="1"/>
  <c r="D11" i="107" s="1"/>
  <c r="D12" i="107" s="1"/>
  <c r="D13" i="107" s="1"/>
  <c r="D14" i="107" s="1"/>
  <c r="D15" i="107" s="1"/>
  <c r="D16" i="107" s="1"/>
  <c r="D17" i="107" s="1"/>
  <c r="D18" i="107" s="1"/>
  <c r="D19" i="107" s="1"/>
  <c r="D20" i="107" s="1"/>
  <c r="D21" i="107" s="1"/>
  <c r="D22" i="107" s="1"/>
  <c r="D23" i="107" s="1"/>
  <c r="D24" i="107" s="1"/>
  <c r="D25" i="107" s="1"/>
  <c r="D26" i="107" s="1"/>
  <c r="D27" i="107" s="1"/>
  <c r="D28" i="107" s="1"/>
  <c r="D29" i="107" s="1"/>
  <c r="D30" i="107" s="1"/>
  <c r="D31" i="107" s="1"/>
  <c r="D32" i="107" s="1"/>
  <c r="D33" i="107" s="1"/>
  <c r="D34" i="107" s="1"/>
  <c r="D35" i="107" s="1"/>
  <c r="D36" i="107" s="1"/>
  <c r="D37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6" i="16"/>
  <c r="K36" i="16" s="1"/>
  <c r="J35" i="16"/>
  <c r="K35" i="16" s="1"/>
  <c r="J34" i="16"/>
  <c r="K34" i="16" s="1"/>
  <c r="J32" i="16"/>
  <c r="K32" i="16" s="1"/>
  <c r="J31" i="16"/>
  <c r="J29" i="16"/>
  <c r="K29" i="16" s="1"/>
  <c r="J28" i="16"/>
  <c r="K28" i="16" s="1"/>
  <c r="J27" i="16"/>
  <c r="K27" i="16" s="1"/>
  <c r="J26" i="16"/>
  <c r="K26" i="16" s="1"/>
  <c r="J25" i="16"/>
  <c r="J24" i="16"/>
  <c r="K24" i="16" s="1"/>
  <c r="K21" i="16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F8" i="16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D8" i="16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6" i="61"/>
  <c r="K36" i="61" s="1"/>
  <c r="J35" i="61"/>
  <c r="K35" i="61" s="1"/>
  <c r="J34" i="61"/>
  <c r="K34" i="61" s="1"/>
  <c r="J32" i="61"/>
  <c r="K32" i="61" s="1"/>
  <c r="J31" i="61"/>
  <c r="J30" i="61"/>
  <c r="K30" i="61" s="1"/>
  <c r="J29" i="61"/>
  <c r="K29" i="61" s="1"/>
  <c r="J28" i="61"/>
  <c r="J27" i="61"/>
  <c r="K27" i="61" s="1"/>
  <c r="J26" i="61"/>
  <c r="K26" i="61" s="1"/>
  <c r="J25" i="61"/>
  <c r="K25" i="61" s="1"/>
  <c r="J24" i="61"/>
  <c r="K24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D8" i="6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6" i="93"/>
  <c r="K36" i="93" s="1"/>
  <c r="J35" i="93"/>
  <c r="K35" i="93" s="1"/>
  <c r="J34" i="93"/>
  <c r="K34" i="93" s="1"/>
  <c r="J33" i="93"/>
  <c r="K33" i="93" s="1"/>
  <c r="J32" i="93"/>
  <c r="K32" i="93" s="1"/>
  <c r="J31" i="93"/>
  <c r="J30" i="93"/>
  <c r="J29" i="93"/>
  <c r="K29" i="93" s="1"/>
  <c r="J28" i="93"/>
  <c r="K28" i="93" s="1"/>
  <c r="J27" i="93"/>
  <c r="J26" i="93"/>
  <c r="K26" i="93" s="1"/>
  <c r="J25" i="93"/>
  <c r="K25" i="93" s="1"/>
  <c r="J24" i="93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D8" i="93"/>
  <c r="D9" i="93" s="1"/>
  <c r="D10" i="93" s="1"/>
  <c r="D11" i="93" s="1"/>
  <c r="D12" i="93" s="1"/>
  <c r="D13" i="93" s="1"/>
  <c r="D14" i="93" s="1"/>
  <c r="D15" i="93" s="1"/>
  <c r="D16" i="93" s="1"/>
  <c r="D17" i="93" s="1"/>
  <c r="D18" i="93" s="1"/>
  <c r="D19" i="93" s="1"/>
  <c r="D20" i="93" s="1"/>
  <c r="D21" i="93" s="1"/>
  <c r="D22" i="93" s="1"/>
  <c r="D23" i="93" s="1"/>
  <c r="D24" i="93" s="1"/>
  <c r="D25" i="93" s="1"/>
  <c r="D26" i="93" s="1"/>
  <c r="D27" i="93" s="1"/>
  <c r="D28" i="93" s="1"/>
  <c r="D29" i="93" s="1"/>
  <c r="D30" i="93" s="1"/>
  <c r="D31" i="93" s="1"/>
  <c r="D32" i="93" s="1"/>
  <c r="D33" i="93" s="1"/>
  <c r="D34" i="93" s="1"/>
  <c r="D35" i="93" s="1"/>
  <c r="D36" i="93" s="1"/>
  <c r="D37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J7" i="93"/>
  <c r="K7" i="93" s="1"/>
  <c r="J36" i="38"/>
  <c r="K36" i="38" s="1"/>
  <c r="J35" i="38"/>
  <c r="K35" i="38" s="1"/>
  <c r="J34" i="38"/>
  <c r="K34" i="38" s="1"/>
  <c r="J33" i="38"/>
  <c r="K33" i="38" s="1"/>
  <c r="J32" i="38"/>
  <c r="K32" i="38" s="1"/>
  <c r="J31" i="38"/>
  <c r="K31" i="38" s="1"/>
  <c r="J30" i="38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J36" i="95"/>
  <c r="K36" i="95" s="1"/>
  <c r="J35" i="95"/>
  <c r="K35" i="95" s="1"/>
  <c r="J34" i="95"/>
  <c r="K34" i="95" s="1"/>
  <c r="J33" i="95"/>
  <c r="K33" i="95" s="1"/>
  <c r="J32" i="95"/>
  <c r="K32" i="95" s="1"/>
  <c r="J31" i="95"/>
  <c r="K31" i="95" s="1"/>
  <c r="J30" i="95"/>
  <c r="K30" i="95" s="1"/>
  <c r="J29" i="95"/>
  <c r="K29" i="95" s="1"/>
  <c r="J28" i="95"/>
  <c r="K28" i="95" s="1"/>
  <c r="J27" i="95"/>
  <c r="K27" i="95" s="1"/>
  <c r="J26" i="95"/>
  <c r="K26" i="95" s="1"/>
  <c r="J25" i="95"/>
  <c r="K25" i="95" s="1"/>
  <c r="J24" i="95"/>
  <c r="K24" i="95" s="1"/>
  <c r="J23" i="95"/>
  <c r="J22" i="95"/>
  <c r="K22" i="95" s="1"/>
  <c r="J21" i="95"/>
  <c r="K21" i="95" s="1"/>
  <c r="J20" i="95"/>
  <c r="K20" i="95" s="1"/>
  <c r="J19" i="95"/>
  <c r="K19" i="95" s="1"/>
  <c r="J18" i="95"/>
  <c r="K18" i="95" s="1"/>
  <c r="J17" i="95"/>
  <c r="K17" i="95" s="1"/>
  <c r="J16" i="95"/>
  <c r="K16" i="95" s="1"/>
  <c r="J15" i="95"/>
  <c r="K15" i="95" s="1"/>
  <c r="J14" i="95"/>
  <c r="K14" i="95" s="1"/>
  <c r="J13" i="95"/>
  <c r="K13" i="95" s="1"/>
  <c r="J12" i="95"/>
  <c r="K12" i="95" s="1"/>
  <c r="J11" i="95"/>
  <c r="K11" i="95" s="1"/>
  <c r="J10" i="95"/>
  <c r="K10" i="95" s="1"/>
  <c r="J9" i="95"/>
  <c r="K9" i="95" s="1"/>
  <c r="J8" i="95"/>
  <c r="K8" i="95" s="1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7" i="95"/>
  <c r="K7" i="95" s="1"/>
  <c r="J36" i="94"/>
  <c r="K36" i="94" s="1"/>
  <c r="J35" i="94"/>
  <c r="K35" i="94" s="1"/>
  <c r="J34" i="94"/>
  <c r="K34" i="94" s="1"/>
  <c r="J33" i="94"/>
  <c r="K33" i="94" s="1"/>
  <c r="J32" i="94"/>
  <c r="K32" i="94" s="1"/>
  <c r="J31" i="94"/>
  <c r="J30" i="94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6" i="11"/>
  <c r="K36" i="11" s="1"/>
  <c r="J35" i="11"/>
  <c r="K35" i="11" s="1"/>
  <c r="J34" i="11"/>
  <c r="K34" i="11" s="1"/>
  <c r="J33" i="11"/>
  <c r="J32" i="1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J23" i="1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36" i="85"/>
  <c r="K36" i="85" s="1"/>
  <c r="J35" i="85"/>
  <c r="K35" i="85" s="1"/>
  <c r="J34" i="85"/>
  <c r="K34" i="85" s="1"/>
  <c r="J33" i="85"/>
  <c r="K33" i="85" s="1"/>
  <c r="J32" i="85"/>
  <c r="J31" i="85"/>
  <c r="K31" i="85" s="1"/>
  <c r="J27" i="85"/>
  <c r="K27" i="85" s="1"/>
  <c r="J26" i="85"/>
  <c r="K26" i="85" s="1"/>
  <c r="J25" i="85"/>
  <c r="K25" i="85" s="1"/>
  <c r="J24" i="85"/>
  <c r="J23" i="85"/>
  <c r="K23" i="85" s="1"/>
  <c r="J22" i="85"/>
  <c r="K22" i="85" s="1"/>
  <c r="J21" i="85"/>
  <c r="K21" i="85" s="1"/>
  <c r="J20" i="85"/>
  <c r="K20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11" i="85"/>
  <c r="K11" i="85" s="1"/>
  <c r="J10" i="85"/>
  <c r="K10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7" i="85"/>
  <c r="K7" i="85" s="1"/>
  <c r="J20" i="65"/>
  <c r="K20" i="65" s="1"/>
  <c r="J19" i="65"/>
  <c r="K19" i="65" s="1"/>
  <c r="J18" i="65"/>
  <c r="K18" i="65" s="1"/>
  <c r="J12" i="65"/>
  <c r="K12" i="65" s="1"/>
  <c r="J11" i="65"/>
  <c r="K11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J7" i="65"/>
  <c r="K7" i="65" s="1"/>
  <c r="J36" i="17"/>
  <c r="K36" i="17" s="1"/>
  <c r="J35" i="17"/>
  <c r="K35" i="17" s="1"/>
  <c r="J34" i="17"/>
  <c r="K34" i="17" s="1"/>
  <c r="J33" i="17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J25" i="17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7" i="17"/>
  <c r="K7" i="17" s="1"/>
  <c r="J37" i="43"/>
  <c r="K37" i="43" s="1"/>
  <c r="J36" i="43"/>
  <c r="K36" i="43" s="1"/>
  <c r="J35" i="43"/>
  <c r="K35" i="43" s="1"/>
  <c r="J34" i="43"/>
  <c r="J33" i="43"/>
  <c r="K33" i="43" s="1"/>
  <c r="J32" i="43"/>
  <c r="K32" i="43" s="1"/>
  <c r="J31" i="43"/>
  <c r="K31" i="43" s="1"/>
  <c r="J30" i="43"/>
  <c r="J29" i="43"/>
  <c r="K29" i="43" s="1"/>
  <c r="J28" i="43"/>
  <c r="K28" i="43" s="1"/>
  <c r="J27" i="43"/>
  <c r="K27" i="43" s="1"/>
  <c r="J26" i="43"/>
  <c r="J25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36" i="57"/>
  <c r="K36" i="57" s="1"/>
  <c r="J35" i="57"/>
  <c r="K35" i="57" s="1"/>
  <c r="J33" i="57"/>
  <c r="K33" i="57" s="1"/>
  <c r="J32" i="57"/>
  <c r="K32" i="57" s="1"/>
  <c r="J31" i="57"/>
  <c r="J30" i="57"/>
  <c r="J29" i="57"/>
  <c r="K29" i="57" s="1"/>
  <c r="J28" i="57"/>
  <c r="K28" i="57" s="1"/>
  <c r="J27" i="57"/>
  <c r="K27" i="57" s="1"/>
  <c r="J26" i="57"/>
  <c r="K26" i="57" s="1"/>
  <c r="J25" i="57"/>
  <c r="J24" i="57"/>
  <c r="K24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K12" i="57"/>
  <c r="J11" i="57"/>
  <c r="K11" i="57" s="1"/>
  <c r="J10" i="57"/>
  <c r="K10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6" i="24"/>
  <c r="K36" i="24" s="1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J29" i="24"/>
  <c r="K29" i="24" s="1"/>
  <c r="J28" i="24"/>
  <c r="K28" i="24" s="1"/>
  <c r="K27" i="24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J16" i="24"/>
  <c r="K16" i="24" s="1"/>
  <c r="J15" i="24"/>
  <c r="K15" i="24" s="1"/>
  <c r="J14" i="24"/>
  <c r="K14" i="24" s="1"/>
  <c r="J13" i="24"/>
  <c r="K13" i="24" s="1"/>
  <c r="J12" i="24"/>
  <c r="K12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6" i="111"/>
  <c r="K36" i="111" s="1"/>
  <c r="J35" i="111"/>
  <c r="K35" i="111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J26" i="111"/>
  <c r="K26" i="111" s="1"/>
  <c r="J25" i="111"/>
  <c r="K25" i="111" s="1"/>
  <c r="J24" i="11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10" i="111"/>
  <c r="K10" i="111" s="1"/>
  <c r="J9" i="111"/>
  <c r="K9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6" i="109"/>
  <c r="K36" i="109" s="1"/>
  <c r="J35" i="109"/>
  <c r="K35" i="109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J28" i="109"/>
  <c r="K28" i="109" s="1"/>
  <c r="J27" i="109"/>
  <c r="K27" i="109" s="1"/>
  <c r="J26" i="109"/>
  <c r="J25" i="109"/>
  <c r="K25" i="109" s="1"/>
  <c r="J24" i="109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J7" i="109"/>
  <c r="K7" i="109" s="1"/>
  <c r="J36" i="117"/>
  <c r="K36" i="117" s="1"/>
  <c r="J35" i="117"/>
  <c r="K35" i="117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6" i="121"/>
  <c r="K36" i="121" s="1"/>
  <c r="J35" i="121"/>
  <c r="K35" i="121" s="1"/>
  <c r="J34" i="121"/>
  <c r="J33" i="121"/>
  <c r="K33" i="121" s="1"/>
  <c r="J32" i="121"/>
  <c r="K32" i="121" s="1"/>
  <c r="J31" i="121"/>
  <c r="K31" i="121" s="1"/>
  <c r="J30" i="121"/>
  <c r="J29" i="121"/>
  <c r="K29" i="121" s="1"/>
  <c r="J28" i="121"/>
  <c r="K28" i="121" s="1"/>
  <c r="J27" i="12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6" i="23"/>
  <c r="K36" i="23" s="1"/>
  <c r="J35" i="23"/>
  <c r="K35" i="23" s="1"/>
  <c r="J32" i="23"/>
  <c r="J31" i="23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J7" i="23"/>
  <c r="K7" i="23" s="1"/>
  <c r="J36" i="125"/>
  <c r="K36" i="125" s="1"/>
  <c r="J35" i="125"/>
  <c r="K35" i="125" s="1"/>
  <c r="J34" i="125"/>
  <c r="K34" i="125" s="1"/>
  <c r="J33" i="125"/>
  <c r="J32" i="125"/>
  <c r="J31" i="125"/>
  <c r="K31" i="125" s="1"/>
  <c r="J30" i="125"/>
  <c r="K30" i="125" s="1"/>
  <c r="J29" i="125"/>
  <c r="J28" i="125"/>
  <c r="K28" i="125" s="1"/>
  <c r="J27" i="125"/>
  <c r="K27" i="125" s="1"/>
  <c r="J26" i="125"/>
  <c r="K26" i="125" s="1"/>
  <c r="J25" i="125"/>
  <c r="K25" i="125" s="1"/>
  <c r="J24" i="125"/>
  <c r="J23" i="125"/>
  <c r="K23" i="125" s="1"/>
  <c r="J22" i="125"/>
  <c r="K22" i="125" s="1"/>
  <c r="J21" i="125"/>
  <c r="K21" i="125" s="1"/>
  <c r="J20" i="125"/>
  <c r="K20" i="125" s="1"/>
  <c r="J19" i="125"/>
  <c r="K19" i="125" s="1"/>
  <c r="J18" i="125"/>
  <c r="K18" i="125" s="1"/>
  <c r="J17" i="125"/>
  <c r="K17" i="125" s="1"/>
  <c r="J16" i="125"/>
  <c r="K16" i="125" s="1"/>
  <c r="J15" i="125"/>
  <c r="K15" i="125" s="1"/>
  <c r="J14" i="125"/>
  <c r="K14" i="125" s="1"/>
  <c r="J13" i="125"/>
  <c r="K13" i="125" s="1"/>
  <c r="J12" i="125"/>
  <c r="K12" i="125" s="1"/>
  <c r="J11" i="125"/>
  <c r="K11" i="125" s="1"/>
  <c r="J10" i="125"/>
  <c r="K10" i="125" s="1"/>
  <c r="J9" i="125"/>
  <c r="K9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37" i="125" s="1"/>
  <c r="J7" i="125"/>
  <c r="K7" i="125" s="1"/>
  <c r="L40" i="27"/>
  <c r="K40" i="27"/>
  <c r="J40" i="27"/>
  <c r="I40" i="27"/>
  <c r="H40" i="27"/>
  <c r="G40" i="27"/>
  <c r="F40" i="27"/>
  <c r="E40" i="27"/>
  <c r="D40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Q1" i="27" s="1"/>
  <c r="AR1" i="27" s="1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T1" i="27" s="1"/>
  <c r="AZ41" i="60"/>
  <c r="AZ42" i="60" s="1"/>
  <c r="AW41" i="60"/>
  <c r="AW42" i="60" s="1"/>
  <c r="AT41" i="60"/>
  <c r="AT42" i="60" s="1"/>
  <c r="AQ41" i="60"/>
  <c r="AQ42" i="60" s="1"/>
  <c r="AN41" i="60"/>
  <c r="AN42" i="60" s="1"/>
  <c r="AK41" i="60"/>
  <c r="AK42" i="60" s="1"/>
  <c r="AH41" i="60"/>
  <c r="AH42" i="60" s="1"/>
  <c r="AE41" i="60"/>
  <c r="AE42" i="60" s="1"/>
  <c r="AB41" i="60"/>
  <c r="AB42" i="60" s="1"/>
  <c r="Y41" i="60"/>
  <c r="Y42" i="60" s="1"/>
  <c r="V41" i="60"/>
  <c r="V42" i="60" s="1"/>
  <c r="S41" i="60"/>
  <c r="S42" i="60" s="1"/>
  <c r="P41" i="60"/>
  <c r="P42" i="60" s="1"/>
  <c r="M41" i="60"/>
  <c r="M42" i="60" s="1"/>
  <c r="K41" i="60"/>
  <c r="K42" i="60" s="1"/>
  <c r="J41" i="60"/>
  <c r="J42" i="60" s="1"/>
  <c r="I36" i="60"/>
  <c r="G36" i="60"/>
  <c r="I35" i="60"/>
  <c r="G35" i="60"/>
  <c r="I34" i="60"/>
  <c r="G34" i="60"/>
  <c r="D34" i="60" s="1"/>
  <c r="I33" i="60"/>
  <c r="G33" i="60"/>
  <c r="D33" i="60" s="1"/>
  <c r="I32" i="60"/>
  <c r="G32" i="60"/>
  <c r="D32" i="60"/>
  <c r="I31" i="60"/>
  <c r="G31" i="60"/>
  <c r="I30" i="60"/>
  <c r="G30" i="60"/>
  <c r="I29" i="60"/>
  <c r="G29" i="60"/>
  <c r="D29" i="60" s="1"/>
  <c r="I28" i="60"/>
  <c r="G28" i="60"/>
  <c r="I27" i="60"/>
  <c r="G27" i="60"/>
  <c r="I26" i="60"/>
  <c r="G26" i="60"/>
  <c r="D26" i="60" s="1"/>
  <c r="I25" i="60"/>
  <c r="G25" i="60"/>
  <c r="I24" i="60"/>
  <c r="G24" i="60"/>
  <c r="I23" i="60"/>
  <c r="G23" i="60"/>
  <c r="I22" i="60"/>
  <c r="G22" i="60"/>
  <c r="D22" i="60" s="1"/>
  <c r="I21" i="60"/>
  <c r="G21" i="60"/>
  <c r="I20" i="60"/>
  <c r="G20" i="60"/>
  <c r="I19" i="60"/>
  <c r="G19" i="60"/>
  <c r="D19" i="60" s="1"/>
  <c r="I18" i="60"/>
  <c r="G18" i="60"/>
  <c r="I17" i="60"/>
  <c r="G17" i="60"/>
  <c r="I16" i="60"/>
  <c r="G16" i="60"/>
  <c r="I15" i="60"/>
  <c r="G15" i="60"/>
  <c r="D15" i="60" s="1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I8" i="60"/>
  <c r="G8" i="60"/>
  <c r="B8" i="60"/>
  <c r="AJ47" i="86"/>
  <c r="Z47" i="86"/>
  <c r="W47" i="86"/>
  <c r="T47" i="86"/>
  <c r="Q47" i="86"/>
  <c r="N47" i="86"/>
  <c r="K47" i="86"/>
  <c r="H47" i="86"/>
  <c r="AJ46" i="86"/>
  <c r="Z46" i="86"/>
  <c r="W46" i="86"/>
  <c r="T46" i="86"/>
  <c r="Q46" i="86"/>
  <c r="N46" i="86"/>
  <c r="K46" i="86"/>
  <c r="H46" i="86"/>
  <c r="AJ45" i="86"/>
  <c r="Z45" i="86"/>
  <c r="W45" i="86"/>
  <c r="T45" i="86"/>
  <c r="Q45" i="86"/>
  <c r="N45" i="86"/>
  <c r="K45" i="86"/>
  <c r="H45" i="86"/>
  <c r="AJ39" i="86"/>
  <c r="Z39" i="86"/>
  <c r="W39" i="86"/>
  <c r="T39" i="86"/>
  <c r="Q39" i="86"/>
  <c r="N39" i="86"/>
  <c r="K39" i="86"/>
  <c r="H39" i="86"/>
  <c r="AJ38" i="86"/>
  <c r="Z38" i="86"/>
  <c r="W38" i="86"/>
  <c r="T38" i="86"/>
  <c r="Q38" i="86"/>
  <c r="N38" i="86"/>
  <c r="K38" i="86"/>
  <c r="H38" i="86"/>
  <c r="AJ37" i="86"/>
  <c r="Z37" i="86"/>
  <c r="W37" i="86"/>
  <c r="T37" i="86"/>
  <c r="Q37" i="86"/>
  <c r="N37" i="86"/>
  <c r="K37" i="86"/>
  <c r="H37" i="86"/>
  <c r="AJ30" i="86"/>
  <c r="Z30" i="86"/>
  <c r="W30" i="86"/>
  <c r="T30" i="86"/>
  <c r="Q30" i="86"/>
  <c r="N30" i="86"/>
  <c r="K30" i="86"/>
  <c r="H30" i="86"/>
  <c r="AJ29" i="86"/>
  <c r="Z29" i="86"/>
  <c r="W29" i="86"/>
  <c r="T29" i="86"/>
  <c r="Q29" i="86"/>
  <c r="N29" i="86"/>
  <c r="K29" i="86"/>
  <c r="H29" i="86"/>
  <c r="AJ28" i="86"/>
  <c r="Z28" i="86"/>
  <c r="W28" i="86"/>
  <c r="T28" i="86"/>
  <c r="Q28" i="86"/>
  <c r="N28" i="86"/>
  <c r="K28" i="86"/>
  <c r="H28" i="86"/>
  <c r="AJ21" i="86"/>
  <c r="Z21" i="86"/>
  <c r="W21" i="86"/>
  <c r="T21" i="86"/>
  <c r="Q21" i="86"/>
  <c r="N21" i="86"/>
  <c r="K21" i="86"/>
  <c r="H21" i="86"/>
  <c r="AJ20" i="86"/>
  <c r="Z20" i="86"/>
  <c r="W20" i="86"/>
  <c r="T20" i="86"/>
  <c r="Q20" i="86"/>
  <c r="N20" i="86"/>
  <c r="K20" i="86"/>
  <c r="H20" i="86"/>
  <c r="AJ19" i="86"/>
  <c r="AJ22" i="86" s="1"/>
  <c r="Z19" i="86"/>
  <c r="W19" i="86"/>
  <c r="T19" i="86"/>
  <c r="Q19" i="86"/>
  <c r="N19" i="86"/>
  <c r="K19" i="86"/>
  <c r="H19" i="86"/>
  <c r="AJ12" i="86"/>
  <c r="Z12" i="86"/>
  <c r="W12" i="86"/>
  <c r="T12" i="86"/>
  <c r="Q12" i="86"/>
  <c r="N12" i="86"/>
  <c r="K12" i="86"/>
  <c r="H12" i="86"/>
  <c r="AJ11" i="86"/>
  <c r="Z11" i="86"/>
  <c r="W11" i="86"/>
  <c r="T11" i="86"/>
  <c r="Q11" i="86"/>
  <c r="N11" i="86"/>
  <c r="K11" i="86"/>
  <c r="H11" i="86"/>
  <c r="AJ10" i="86"/>
  <c r="Z10" i="86"/>
  <c r="W10" i="86"/>
  <c r="T10" i="86"/>
  <c r="Q10" i="86"/>
  <c r="N10" i="86"/>
  <c r="K10" i="86"/>
  <c r="H10" i="86"/>
  <c r="J43" i="87"/>
  <c r="H43" i="87"/>
  <c r="G43" i="87"/>
  <c r="K43" i="126" s="1"/>
  <c r="F43" i="87"/>
  <c r="E43" i="87"/>
  <c r="I43" i="126" s="1"/>
  <c r="J42" i="87"/>
  <c r="H42" i="87"/>
  <c r="G42" i="87"/>
  <c r="K42" i="126" s="1"/>
  <c r="F42" i="87"/>
  <c r="E42" i="87"/>
  <c r="I42" i="126" s="1"/>
  <c r="J41" i="87"/>
  <c r="H41" i="87"/>
  <c r="G41" i="87"/>
  <c r="K41" i="126" s="1"/>
  <c r="F41" i="87"/>
  <c r="E41" i="87"/>
  <c r="I41" i="126" s="1"/>
  <c r="J35" i="87"/>
  <c r="H35" i="87"/>
  <c r="G35" i="87"/>
  <c r="K35" i="126" s="1"/>
  <c r="F35" i="87"/>
  <c r="J35" i="126" s="1"/>
  <c r="E35" i="87"/>
  <c r="I35" i="126" s="1"/>
  <c r="J34" i="87"/>
  <c r="H34" i="87"/>
  <c r="G34" i="87"/>
  <c r="K34" i="126" s="1"/>
  <c r="F34" i="87"/>
  <c r="J34" i="126" s="1"/>
  <c r="E34" i="87"/>
  <c r="I34" i="126" s="1"/>
  <c r="J33" i="87"/>
  <c r="H33" i="87"/>
  <c r="H36" i="87" s="1"/>
  <c r="G33" i="87"/>
  <c r="G36" i="87" s="1"/>
  <c r="F33" i="87"/>
  <c r="F36" i="87" s="1"/>
  <c r="E33" i="87"/>
  <c r="E36" i="87" s="1"/>
  <c r="K38" i="126"/>
  <c r="I38" i="126"/>
  <c r="J26" i="87"/>
  <c r="H26" i="87"/>
  <c r="G26" i="87"/>
  <c r="K26" i="126" s="1"/>
  <c r="F26" i="87"/>
  <c r="J26" i="126" s="1"/>
  <c r="E26" i="87"/>
  <c r="I26" i="126" s="1"/>
  <c r="J25" i="87"/>
  <c r="H25" i="87"/>
  <c r="G25" i="87"/>
  <c r="K25" i="126" s="1"/>
  <c r="F25" i="87"/>
  <c r="J25" i="126" s="1"/>
  <c r="E25" i="87"/>
  <c r="I25" i="126" s="1"/>
  <c r="J24" i="87"/>
  <c r="H24" i="87"/>
  <c r="G24" i="87"/>
  <c r="G27" i="87" s="1"/>
  <c r="F24" i="87"/>
  <c r="F27" i="87" s="1"/>
  <c r="E24" i="87"/>
  <c r="E27" i="87" s="1"/>
  <c r="K29" i="126"/>
  <c r="J29" i="126"/>
  <c r="I29" i="126"/>
  <c r="J17" i="87"/>
  <c r="H17" i="87"/>
  <c r="G17" i="87"/>
  <c r="K17" i="126" s="1"/>
  <c r="F17" i="87"/>
  <c r="J17" i="126" s="1"/>
  <c r="E17" i="87"/>
  <c r="J16" i="87"/>
  <c r="H16" i="87"/>
  <c r="H18" i="87" s="1"/>
  <c r="G16" i="87"/>
  <c r="F16" i="87"/>
  <c r="E16" i="87"/>
  <c r="K20" i="126"/>
  <c r="J20" i="126"/>
  <c r="I20" i="126"/>
  <c r="J8" i="87"/>
  <c r="H8" i="87"/>
  <c r="G8" i="87"/>
  <c r="K8" i="126" s="1"/>
  <c r="F8" i="87"/>
  <c r="E8" i="87"/>
  <c r="J7" i="87"/>
  <c r="H7" i="87"/>
  <c r="G7" i="87"/>
  <c r="K7" i="126" s="1"/>
  <c r="F7" i="87"/>
  <c r="E7" i="87"/>
  <c r="I7" i="126" s="1"/>
  <c r="J6" i="87"/>
  <c r="H6" i="87"/>
  <c r="G6" i="87"/>
  <c r="F6" i="87"/>
  <c r="E6" i="87"/>
  <c r="N35" i="127"/>
  <c r="L35" i="127"/>
  <c r="K35" i="127"/>
  <c r="J35" i="127"/>
  <c r="I35" i="127"/>
  <c r="G35" i="127"/>
  <c r="F35" i="127"/>
  <c r="E35" i="127"/>
  <c r="N34" i="127"/>
  <c r="L34" i="127"/>
  <c r="K34" i="127"/>
  <c r="J34" i="127"/>
  <c r="I34" i="127"/>
  <c r="G34" i="127"/>
  <c r="F34" i="127"/>
  <c r="E34" i="127"/>
  <c r="N33" i="127"/>
  <c r="L33" i="127"/>
  <c r="K33" i="127"/>
  <c r="J33" i="127"/>
  <c r="I33" i="127"/>
  <c r="G33" i="127"/>
  <c r="F33" i="127"/>
  <c r="E33" i="127"/>
  <c r="N26" i="127"/>
  <c r="L26" i="127"/>
  <c r="K26" i="127"/>
  <c r="J26" i="127"/>
  <c r="I26" i="127"/>
  <c r="G26" i="127"/>
  <c r="F26" i="127"/>
  <c r="E26" i="127"/>
  <c r="N25" i="127"/>
  <c r="L25" i="127"/>
  <c r="K25" i="127"/>
  <c r="J25" i="127"/>
  <c r="I25" i="127"/>
  <c r="G25" i="127"/>
  <c r="F25" i="127"/>
  <c r="E25" i="127"/>
  <c r="N24" i="127"/>
  <c r="L24" i="127"/>
  <c r="K24" i="127"/>
  <c r="J24" i="127"/>
  <c r="I24" i="127"/>
  <c r="G24" i="127"/>
  <c r="F24" i="127"/>
  <c r="E24" i="127"/>
  <c r="N17" i="127"/>
  <c r="L17" i="127"/>
  <c r="K17" i="127"/>
  <c r="J17" i="127"/>
  <c r="I17" i="127"/>
  <c r="G17" i="127"/>
  <c r="F17" i="127"/>
  <c r="E17" i="127"/>
  <c r="N16" i="127"/>
  <c r="L16" i="127"/>
  <c r="K16" i="127"/>
  <c r="J16" i="127"/>
  <c r="I16" i="127"/>
  <c r="G16" i="127"/>
  <c r="F16" i="127"/>
  <c r="E16" i="127"/>
  <c r="N8" i="127"/>
  <c r="L8" i="127"/>
  <c r="K8" i="127"/>
  <c r="J8" i="127"/>
  <c r="I8" i="127"/>
  <c r="G8" i="127"/>
  <c r="F8" i="127"/>
  <c r="E8" i="127"/>
  <c r="N7" i="127"/>
  <c r="L7" i="127"/>
  <c r="K7" i="127"/>
  <c r="J7" i="127"/>
  <c r="I7" i="127"/>
  <c r="G7" i="127"/>
  <c r="F7" i="127"/>
  <c r="E7" i="127"/>
  <c r="N6" i="127"/>
  <c r="L6" i="127"/>
  <c r="K6" i="127"/>
  <c r="J6" i="127"/>
  <c r="I6" i="127"/>
  <c r="G6" i="127"/>
  <c r="F6" i="127"/>
  <c r="E6" i="127"/>
  <c r="A4" i="127"/>
  <c r="B6" i="127" s="1"/>
  <c r="O35" i="126"/>
  <c r="N35" i="126"/>
  <c r="M35" i="126"/>
  <c r="L35" i="126"/>
  <c r="H35" i="126"/>
  <c r="O34" i="126"/>
  <c r="N34" i="126"/>
  <c r="M34" i="126"/>
  <c r="L34" i="126"/>
  <c r="H34" i="126"/>
  <c r="O26" i="126"/>
  <c r="N26" i="126"/>
  <c r="M26" i="126"/>
  <c r="L26" i="126"/>
  <c r="H26" i="126"/>
  <c r="O25" i="126"/>
  <c r="N25" i="126"/>
  <c r="M25" i="126"/>
  <c r="L25" i="126"/>
  <c r="O24" i="126"/>
  <c r="N24" i="126"/>
  <c r="M24" i="126"/>
  <c r="L24" i="126"/>
  <c r="L27" i="126" s="1"/>
  <c r="I24" i="126"/>
  <c r="H24" i="126"/>
  <c r="O17" i="126"/>
  <c r="N17" i="126"/>
  <c r="M17" i="126"/>
  <c r="L17" i="126"/>
  <c r="I17" i="126"/>
  <c r="H17" i="126"/>
  <c r="O16" i="126"/>
  <c r="N16" i="126"/>
  <c r="M16" i="126"/>
  <c r="L16" i="126"/>
  <c r="K16" i="126"/>
  <c r="J16" i="126"/>
  <c r="I16" i="126"/>
  <c r="H16" i="126"/>
  <c r="O8" i="126"/>
  <c r="N8" i="126"/>
  <c r="M8" i="126"/>
  <c r="L8" i="126"/>
  <c r="J8" i="126"/>
  <c r="I8" i="126"/>
  <c r="H8" i="126"/>
  <c r="O7" i="126"/>
  <c r="N7" i="126"/>
  <c r="M7" i="126"/>
  <c r="L7" i="126"/>
  <c r="J7" i="126"/>
  <c r="H7" i="126"/>
  <c r="O6" i="126"/>
  <c r="N6" i="126"/>
  <c r="M6" i="126"/>
  <c r="L6" i="126"/>
  <c r="K6" i="126"/>
  <c r="J6" i="126"/>
  <c r="I6" i="126"/>
  <c r="E6" i="126"/>
  <c r="A4" i="126"/>
  <c r="B6" i="40"/>
  <c r="A6" i="40"/>
  <c r="U3" i="40"/>
  <c r="O13" i="72" l="1"/>
  <c r="O12" i="72"/>
  <c r="O10" i="72"/>
  <c r="O9" i="72"/>
  <c r="A40" i="20"/>
  <c r="A44" i="20"/>
  <c r="E46" i="86"/>
  <c r="O14" i="68"/>
  <c r="E45" i="87"/>
  <c r="E48" i="87"/>
  <c r="L36" i="126"/>
  <c r="F45" i="87"/>
  <c r="F48" i="87"/>
  <c r="G48" i="87"/>
  <c r="G45" i="87"/>
  <c r="AJ13" i="86"/>
  <c r="H27" i="87"/>
  <c r="AJ31" i="86"/>
  <c r="Q40" i="86"/>
  <c r="D14" i="60"/>
  <c r="D24" i="60"/>
  <c r="O19" i="118"/>
  <c r="L18" i="126"/>
  <c r="E18" i="87"/>
  <c r="K40" i="86"/>
  <c r="A32" i="9"/>
  <c r="A44" i="9"/>
  <c r="M48" i="127"/>
  <c r="M45" i="127"/>
  <c r="M47" i="127" s="1"/>
  <c r="AJ40" i="86"/>
  <c r="O48" i="127"/>
  <c r="O45" i="127"/>
  <c r="O47" i="127" s="1"/>
  <c r="F18" i="87"/>
  <c r="E9" i="87"/>
  <c r="G18" i="87"/>
  <c r="P25" i="122"/>
  <c r="H48" i="87"/>
  <c r="H45" i="87"/>
  <c r="O18" i="126"/>
  <c r="J18" i="87"/>
  <c r="AJ49" i="86"/>
  <c r="AJ52" i="86"/>
  <c r="L19" i="101"/>
  <c r="N40" i="86"/>
  <c r="L9" i="126"/>
  <c r="J11" i="126"/>
  <c r="F9" i="87"/>
  <c r="D26" i="87"/>
  <c r="K11" i="126"/>
  <c r="K18" i="126" s="1"/>
  <c r="G9" i="87"/>
  <c r="H9" i="87"/>
  <c r="D35" i="87"/>
  <c r="H40" i="86"/>
  <c r="T31" i="86"/>
  <c r="N18" i="126"/>
  <c r="G18" i="127"/>
  <c r="J45" i="87"/>
  <c r="J36" i="87"/>
  <c r="N27" i="126"/>
  <c r="Z31" i="86"/>
  <c r="W31" i="86"/>
  <c r="D11" i="60"/>
  <c r="D21" i="60"/>
  <c r="D31" i="60"/>
  <c r="D16" i="60"/>
  <c r="D13" i="60"/>
  <c r="D23" i="60"/>
  <c r="D20" i="60"/>
  <c r="D30" i="60"/>
  <c r="D35" i="60"/>
  <c r="D36" i="60"/>
  <c r="D17" i="60"/>
  <c r="D27" i="60"/>
  <c r="D25" i="60"/>
  <c r="D12" i="60"/>
  <c r="I41" i="60"/>
  <c r="I42" i="60" s="1"/>
  <c r="D18" i="60"/>
  <c r="D28" i="60"/>
  <c r="D9" i="60"/>
  <c r="D10" i="60"/>
  <c r="J27" i="87"/>
  <c r="I9" i="126"/>
  <c r="J9" i="126"/>
  <c r="E27" i="127"/>
  <c r="M36" i="126"/>
  <c r="E18" i="127"/>
  <c r="G27" i="127"/>
  <c r="N36" i="126"/>
  <c r="F18" i="127"/>
  <c r="K17" i="24"/>
  <c r="G36" i="127"/>
  <c r="O36" i="126"/>
  <c r="M27" i="126"/>
  <c r="O27" i="126"/>
  <c r="M18" i="126"/>
  <c r="G9" i="127"/>
  <c r="M9" i="126"/>
  <c r="O9" i="126"/>
  <c r="H8" i="127"/>
  <c r="F36" i="127"/>
  <c r="F27" i="127"/>
  <c r="H26" i="127"/>
  <c r="F9" i="127"/>
  <c r="H7" i="127"/>
  <c r="N9" i="126"/>
  <c r="J9" i="87"/>
  <c r="J48" i="87"/>
  <c r="H36" i="126"/>
  <c r="E36" i="127"/>
  <c r="H18" i="126"/>
  <c r="E9" i="126"/>
  <c r="E9" i="127"/>
  <c r="M2" i="72"/>
  <c r="N45" i="72"/>
  <c r="Q24" i="79"/>
  <c r="I9" i="127"/>
  <c r="N8" i="49"/>
  <c r="O8" i="49" s="1"/>
  <c r="N24" i="49"/>
  <c r="O24" i="49" s="1"/>
  <c r="H52" i="86"/>
  <c r="H49" i="86"/>
  <c r="W40" i="86"/>
  <c r="K49" i="86"/>
  <c r="K52" i="86"/>
  <c r="Z40" i="86"/>
  <c r="N49" i="86"/>
  <c r="N52" i="86"/>
  <c r="E47" i="86"/>
  <c r="T40" i="86"/>
  <c r="Q52" i="86"/>
  <c r="Q49" i="86"/>
  <c r="H13" i="86"/>
  <c r="T49" i="86"/>
  <c r="T52" i="86"/>
  <c r="K13" i="86"/>
  <c r="W49" i="86"/>
  <c r="W52" i="86"/>
  <c r="N13" i="86"/>
  <c r="Z52" i="86"/>
  <c r="Z49" i="86"/>
  <c r="L9" i="127"/>
  <c r="L27" i="127"/>
  <c r="Z13" i="86"/>
  <c r="N22" i="86"/>
  <c r="I27" i="127"/>
  <c r="T13" i="86"/>
  <c r="K27" i="127"/>
  <c r="N9" i="127"/>
  <c r="I18" i="127"/>
  <c r="N27" i="127"/>
  <c r="I36" i="127"/>
  <c r="Q22" i="86"/>
  <c r="J9" i="127"/>
  <c r="K9" i="127"/>
  <c r="J18" i="127"/>
  <c r="J36" i="127"/>
  <c r="L48" i="127"/>
  <c r="T22" i="86"/>
  <c r="H31" i="86"/>
  <c r="K18" i="127"/>
  <c r="K36" i="127"/>
  <c r="W22" i="86"/>
  <c r="K31" i="86"/>
  <c r="Q13" i="86"/>
  <c r="H22" i="86"/>
  <c r="W13" i="86"/>
  <c r="L18" i="127"/>
  <c r="L36" i="127"/>
  <c r="Z22" i="86"/>
  <c r="N31" i="86"/>
  <c r="J27" i="127"/>
  <c r="K22" i="86"/>
  <c r="N18" i="127"/>
  <c r="N36" i="127"/>
  <c r="Q31" i="86"/>
  <c r="D33" i="87"/>
  <c r="D43" i="87"/>
  <c r="D25" i="87"/>
  <c r="D16" i="87"/>
  <c r="J24" i="126"/>
  <c r="K24" i="126"/>
  <c r="K27" i="126" s="1"/>
  <c r="E45" i="86"/>
  <c r="D17" i="87"/>
  <c r="D34" i="87"/>
  <c r="D42" i="87"/>
  <c r="D7" i="87"/>
  <c r="I33" i="126"/>
  <c r="D41" i="87"/>
  <c r="D8" i="87"/>
  <c r="K9" i="126"/>
  <c r="D24" i="87"/>
  <c r="J33" i="126"/>
  <c r="J36" i="126" s="1"/>
  <c r="K33" i="126"/>
  <c r="K36" i="126" s="1"/>
  <c r="Q38" i="126"/>
  <c r="D38" i="126" s="1"/>
  <c r="Q29" i="126"/>
  <c r="I27" i="126"/>
  <c r="Q20" i="126"/>
  <c r="Q7" i="126"/>
  <c r="D7" i="126" s="1"/>
  <c r="H17" i="127"/>
  <c r="H33" i="127"/>
  <c r="Q34" i="126"/>
  <c r="Q25" i="126"/>
  <c r="Q8" i="126"/>
  <c r="D8" i="126" s="1"/>
  <c r="H34" i="127"/>
  <c r="D42" i="126"/>
  <c r="H35" i="127"/>
  <c r="Q35" i="126"/>
  <c r="D35" i="126" s="1"/>
  <c r="H24" i="127"/>
  <c r="Q17" i="126"/>
  <c r="D17" i="126" s="1"/>
  <c r="Q26" i="126"/>
  <c r="D26" i="126" s="1"/>
  <c r="H25" i="127"/>
  <c r="Q16" i="126"/>
  <c r="H16" i="127"/>
  <c r="N34" i="49"/>
  <c r="O34" i="49" s="1"/>
  <c r="N35" i="49"/>
  <c r="O35" i="49" s="1"/>
  <c r="N36" i="49"/>
  <c r="O36" i="49" s="1"/>
  <c r="K32" i="67"/>
  <c r="K33" i="67"/>
  <c r="K36" i="67"/>
  <c r="K48" i="127"/>
  <c r="K34" i="67"/>
  <c r="K35" i="67"/>
  <c r="H25" i="126"/>
  <c r="H27" i="126" s="1"/>
  <c r="J18" i="98"/>
  <c r="K7" i="98"/>
  <c r="F9" i="48"/>
  <c r="D9" i="48"/>
  <c r="R17" i="79"/>
  <c r="P17" i="79"/>
  <c r="O17" i="79"/>
  <c r="P16" i="79"/>
  <c r="R16" i="79"/>
  <c r="O16" i="79"/>
  <c r="R15" i="79"/>
  <c r="P15" i="79"/>
  <c r="O15" i="79"/>
  <c r="R14" i="79"/>
  <c r="P14" i="79"/>
  <c r="O14" i="79"/>
  <c r="P13" i="79"/>
  <c r="O13" i="79"/>
  <c r="R13" i="79"/>
  <c r="P12" i="79"/>
  <c r="O12" i="79"/>
  <c r="R12" i="79"/>
  <c r="R11" i="79"/>
  <c r="P11" i="79"/>
  <c r="O11" i="79"/>
  <c r="R10" i="79"/>
  <c r="P10" i="79"/>
  <c r="O10" i="79"/>
  <c r="R9" i="79"/>
  <c r="P9" i="79"/>
  <c r="O9" i="79"/>
  <c r="M24" i="79"/>
  <c r="R8" i="79"/>
  <c r="P8" i="79"/>
  <c r="P24" i="79" s="1"/>
  <c r="O8" i="79"/>
  <c r="M45" i="72"/>
  <c r="O8" i="72"/>
  <c r="E9" i="8"/>
  <c r="E9" i="80"/>
  <c r="J39" i="73"/>
  <c r="K7" i="73"/>
  <c r="G7" i="73"/>
  <c r="B8" i="73"/>
  <c r="K7" i="18"/>
  <c r="J39" i="18"/>
  <c r="J16" i="75"/>
  <c r="J17" i="75"/>
  <c r="K17" i="75" s="1"/>
  <c r="G41" i="60"/>
  <c r="G42" i="60" s="1"/>
  <c r="D8" i="60"/>
  <c r="B9" i="60"/>
  <c r="D6" i="87"/>
  <c r="H6" i="127"/>
  <c r="C6" i="127"/>
  <c r="A6" i="127"/>
  <c r="B7" i="127"/>
  <c r="M45" i="126"/>
  <c r="L48" i="126"/>
  <c r="Q6" i="126"/>
  <c r="H6" i="126"/>
  <c r="A4" i="87"/>
  <c r="B6" i="126"/>
  <c r="B7" i="40"/>
  <c r="C6" i="40"/>
  <c r="K33" i="22"/>
  <c r="K33" i="112"/>
  <c r="K33" i="104"/>
  <c r="K33" i="17"/>
  <c r="J48" i="127"/>
  <c r="N32" i="49"/>
  <c r="O32" i="49" s="1"/>
  <c r="N33" i="49"/>
  <c r="O33" i="49" s="1"/>
  <c r="K33" i="11"/>
  <c r="K34" i="43"/>
  <c r="K33" i="125"/>
  <c r="K32" i="77"/>
  <c r="K32" i="19"/>
  <c r="K32" i="104"/>
  <c r="K32" i="107"/>
  <c r="K32" i="11"/>
  <c r="K32" i="85"/>
  <c r="K32" i="23"/>
  <c r="K32" i="125"/>
  <c r="K31" i="91"/>
  <c r="K31" i="46"/>
  <c r="K31" i="22"/>
  <c r="K31" i="64"/>
  <c r="K31" i="119"/>
  <c r="K31" i="19"/>
  <c r="N31" i="49"/>
  <c r="O31" i="49" s="1"/>
  <c r="K31" i="67"/>
  <c r="K31" i="8"/>
  <c r="K31" i="16"/>
  <c r="K31" i="61"/>
  <c r="K31" i="93"/>
  <c r="K31" i="94"/>
  <c r="K31" i="57"/>
  <c r="K34" i="121"/>
  <c r="K31" i="23"/>
  <c r="K30" i="64"/>
  <c r="K30" i="14"/>
  <c r="K30" i="88"/>
  <c r="K30" i="124"/>
  <c r="K30" i="38"/>
  <c r="K39" i="38" s="1"/>
  <c r="K40" i="38" s="1"/>
  <c r="Q35" i="127"/>
  <c r="E39" i="86"/>
  <c r="O30" i="49"/>
  <c r="K30" i="66"/>
  <c r="K31" i="53"/>
  <c r="K30" i="93"/>
  <c r="K30" i="94"/>
  <c r="K30" i="57"/>
  <c r="K30" i="24"/>
  <c r="K4" i="24" s="1"/>
  <c r="K29" i="22"/>
  <c r="K29" i="64"/>
  <c r="K29" i="124"/>
  <c r="E38" i="86"/>
  <c r="Q34" i="127"/>
  <c r="K29" i="19"/>
  <c r="K29" i="107"/>
  <c r="N29" i="49"/>
  <c r="O29" i="49" s="1"/>
  <c r="J40" i="53"/>
  <c r="K30" i="43"/>
  <c r="K29" i="109"/>
  <c r="K29" i="125"/>
  <c r="K28" i="14"/>
  <c r="E37" i="86"/>
  <c r="Q33" i="127"/>
  <c r="K28" i="48"/>
  <c r="N28" i="49"/>
  <c r="O28" i="49" s="1"/>
  <c r="J39" i="67"/>
  <c r="K28" i="8"/>
  <c r="K28" i="61"/>
  <c r="K27" i="91"/>
  <c r="K27" i="78"/>
  <c r="K27" i="22"/>
  <c r="K27" i="64"/>
  <c r="K27" i="14"/>
  <c r="J39" i="119"/>
  <c r="K27" i="119"/>
  <c r="K27" i="112"/>
  <c r="K27" i="75"/>
  <c r="K27" i="104"/>
  <c r="N27" i="49"/>
  <c r="K28" i="53"/>
  <c r="J39" i="17"/>
  <c r="K27" i="111"/>
  <c r="K30" i="121"/>
  <c r="M2" i="20"/>
  <c r="N50" i="20"/>
  <c r="K26" i="46"/>
  <c r="K26" i="64"/>
  <c r="K26" i="88"/>
  <c r="J39" i="88"/>
  <c r="K26" i="124"/>
  <c r="K26" i="112"/>
  <c r="K27" i="93"/>
  <c r="K26" i="17"/>
  <c r="N26" i="49"/>
  <c r="O26" i="49" s="1"/>
  <c r="K26" i="67"/>
  <c r="K26" i="66"/>
  <c r="K26" i="44"/>
  <c r="J39" i="57"/>
  <c r="J39" i="109"/>
  <c r="K26" i="109"/>
  <c r="J39" i="23"/>
  <c r="J39" i="64"/>
  <c r="Q25" i="127"/>
  <c r="Q7" i="127"/>
  <c r="J39" i="21"/>
  <c r="K25" i="21"/>
  <c r="K25" i="124"/>
  <c r="J39" i="77"/>
  <c r="K25" i="107"/>
  <c r="K25" i="16"/>
  <c r="O25" i="49"/>
  <c r="K25" i="8"/>
  <c r="J39" i="85"/>
  <c r="K25" i="17"/>
  <c r="K26" i="43"/>
  <c r="K25" i="57"/>
  <c r="K25" i="117"/>
  <c r="K4" i="117" s="1"/>
  <c r="J39" i="48"/>
  <c r="J39" i="92"/>
  <c r="K24" i="46"/>
  <c r="J39" i="50"/>
  <c r="K24" i="19"/>
  <c r="K24" i="93"/>
  <c r="J39" i="95"/>
  <c r="K24" i="94"/>
  <c r="K24" i="11"/>
  <c r="J39" i="11"/>
  <c r="K24" i="85"/>
  <c r="E11" i="86"/>
  <c r="E30" i="86"/>
  <c r="Q26" i="127"/>
  <c r="Q8" i="127"/>
  <c r="M50" i="20"/>
  <c r="O50" i="20"/>
  <c r="K24" i="67"/>
  <c r="J39" i="66"/>
  <c r="J39" i="8"/>
  <c r="J39" i="112"/>
  <c r="K25" i="43"/>
  <c r="J40" i="43"/>
  <c r="J39" i="24"/>
  <c r="K24" i="111"/>
  <c r="J39" i="111"/>
  <c r="K24" i="109"/>
  <c r="J39" i="117"/>
  <c r="K27" i="121"/>
  <c r="J39" i="121"/>
  <c r="K24" i="125"/>
  <c r="J39" i="125"/>
  <c r="E20" i="86"/>
  <c r="E12" i="86"/>
  <c r="Q24" i="127"/>
  <c r="E29" i="86"/>
  <c r="Q17" i="127"/>
  <c r="E28" i="86"/>
  <c r="C40" i="27"/>
  <c r="E19" i="86"/>
  <c r="Q6" i="127"/>
  <c r="Q16" i="127"/>
  <c r="E21" i="86"/>
  <c r="E10" i="86"/>
  <c r="K24" i="23"/>
  <c r="K23" i="48"/>
  <c r="K4" i="92"/>
  <c r="K39" i="92"/>
  <c r="K40" i="92" s="1"/>
  <c r="J39" i="91"/>
  <c r="J39" i="44"/>
  <c r="J39" i="80"/>
  <c r="K23" i="78"/>
  <c r="J39" i="78"/>
  <c r="J39" i="46"/>
  <c r="K23" i="22"/>
  <c r="J39" i="22"/>
  <c r="J39" i="14"/>
  <c r="K23" i="14"/>
  <c r="J39" i="124"/>
  <c r="K23" i="77"/>
  <c r="K23" i="50"/>
  <c r="J39" i="19"/>
  <c r="K23" i="104"/>
  <c r="J39" i="104"/>
  <c r="J39" i="107"/>
  <c r="J39" i="16"/>
  <c r="J39" i="61"/>
  <c r="J39" i="93"/>
  <c r="J39" i="38"/>
  <c r="K23" i="95"/>
  <c r="K23" i="94"/>
  <c r="J39" i="94"/>
  <c r="K23" i="11"/>
  <c r="J39" i="65"/>
  <c r="K39" i="66" l="1"/>
  <c r="K40" i="66" s="1"/>
  <c r="O45" i="72"/>
  <c r="A45" i="20"/>
  <c r="A41" i="20"/>
  <c r="Q24" i="126"/>
  <c r="J18" i="126"/>
  <c r="L45" i="126"/>
  <c r="L47" i="126" s="1"/>
  <c r="H47" i="87"/>
  <c r="E47" i="87"/>
  <c r="AJ51" i="86"/>
  <c r="G47" i="87"/>
  <c r="J45" i="127"/>
  <c r="K4" i="88"/>
  <c r="L45" i="127"/>
  <c r="L47" i="127" s="1"/>
  <c r="J47" i="87"/>
  <c r="F47" i="87"/>
  <c r="K4" i="8"/>
  <c r="D41" i="126"/>
  <c r="K39" i="78"/>
  <c r="K40" i="78" s="1"/>
  <c r="A33" i="9"/>
  <c r="A45" i="9"/>
  <c r="M48" i="126"/>
  <c r="K4" i="66"/>
  <c r="K40" i="53"/>
  <c r="K41" i="53" s="1"/>
  <c r="K39" i="48"/>
  <c r="K40" i="48" s="1"/>
  <c r="K4" i="124"/>
  <c r="K39" i="21"/>
  <c r="K40" i="21" s="1"/>
  <c r="K39" i="124"/>
  <c r="K40" i="124" s="1"/>
  <c r="K39" i="8"/>
  <c r="K40" i="8" s="1"/>
  <c r="D8" i="127"/>
  <c r="J27" i="126"/>
  <c r="D27" i="87"/>
  <c r="Q33" i="126"/>
  <c r="D33" i="126" s="1"/>
  <c r="Q18" i="127"/>
  <c r="Z51" i="86"/>
  <c r="G48" i="126"/>
  <c r="D7" i="127"/>
  <c r="M47" i="126"/>
  <c r="G48" i="127"/>
  <c r="O48" i="126"/>
  <c r="G45" i="127"/>
  <c r="G47" i="127" s="1"/>
  <c r="D26" i="127"/>
  <c r="F45" i="126"/>
  <c r="F47" i="126" s="1"/>
  <c r="F45" i="127"/>
  <c r="F47" i="127" s="1"/>
  <c r="N48" i="126"/>
  <c r="N45" i="126"/>
  <c r="N47" i="126" s="1"/>
  <c r="D45" i="87"/>
  <c r="H27" i="127"/>
  <c r="D48" i="87"/>
  <c r="D9" i="87"/>
  <c r="E48" i="126"/>
  <c r="E45" i="127"/>
  <c r="E47" i="127" s="1"/>
  <c r="H36" i="127"/>
  <c r="H18" i="127"/>
  <c r="H9" i="127"/>
  <c r="H9" i="126"/>
  <c r="H51" i="86"/>
  <c r="K39" i="24"/>
  <c r="K40" i="24" s="1"/>
  <c r="K39" i="61"/>
  <c r="K40" i="61" s="1"/>
  <c r="O24" i="79"/>
  <c r="K51" i="86"/>
  <c r="Q9" i="127"/>
  <c r="K4" i="21"/>
  <c r="K4" i="53"/>
  <c r="K4" i="78"/>
  <c r="K39" i="88"/>
  <c r="K40" i="88" s="1"/>
  <c r="K4" i="112"/>
  <c r="K4" i="61"/>
  <c r="K4" i="38"/>
  <c r="K39" i="17"/>
  <c r="K40" i="17" s="1"/>
  <c r="K39" i="57"/>
  <c r="K40" i="57" s="1"/>
  <c r="K4" i="57"/>
  <c r="K39" i="117"/>
  <c r="K40" i="117" s="1"/>
  <c r="K45" i="127"/>
  <c r="K47" i="127" s="1"/>
  <c r="Q36" i="127"/>
  <c r="E40" i="86"/>
  <c r="T51" i="86"/>
  <c r="N45" i="127"/>
  <c r="N47" i="127" s="1"/>
  <c r="Q27" i="127"/>
  <c r="W51" i="86"/>
  <c r="I45" i="127"/>
  <c r="I47" i="127" s="1"/>
  <c r="N48" i="127"/>
  <c r="N51" i="86"/>
  <c r="Q51" i="86"/>
  <c r="E13" i="86"/>
  <c r="E52" i="86"/>
  <c r="E49" i="86"/>
  <c r="E31" i="86"/>
  <c r="E22" i="86"/>
  <c r="D18" i="87"/>
  <c r="I36" i="126"/>
  <c r="Q9" i="126"/>
  <c r="J45" i="126"/>
  <c r="K48" i="126"/>
  <c r="D36" i="87"/>
  <c r="I45" i="126"/>
  <c r="K45" i="126"/>
  <c r="K47" i="126" s="1"/>
  <c r="D29" i="126"/>
  <c r="D20" i="126"/>
  <c r="I11" i="126"/>
  <c r="D17" i="127"/>
  <c r="D33" i="127"/>
  <c r="D34" i="126"/>
  <c r="D16" i="126"/>
  <c r="D34" i="127"/>
  <c r="D25" i="126"/>
  <c r="D25" i="127"/>
  <c r="D35" i="127"/>
  <c r="D24" i="127"/>
  <c r="D16" i="127"/>
  <c r="K18" i="98"/>
  <c r="K19" i="98" s="1"/>
  <c r="K4" i="98"/>
  <c r="D10" i="48"/>
  <c r="F10" i="48"/>
  <c r="E10" i="8"/>
  <c r="E10" i="80"/>
  <c r="L7" i="73"/>
  <c r="L4" i="73" s="1"/>
  <c r="K39" i="73"/>
  <c r="K40" i="73" s="1"/>
  <c r="C8" i="73"/>
  <c r="E8" i="73" s="1"/>
  <c r="G8" i="73" s="1"/>
  <c r="B9" i="73"/>
  <c r="K39" i="18"/>
  <c r="K40" i="18" s="1"/>
  <c r="K4" i="18"/>
  <c r="D41" i="60"/>
  <c r="D42" i="60" s="1"/>
  <c r="Q8" i="60"/>
  <c r="AC8" i="60"/>
  <c r="AA41" i="60"/>
  <c r="AA42" i="60" s="1"/>
  <c r="BA8" i="60"/>
  <c r="AY41" i="60"/>
  <c r="AY42" i="60" s="1"/>
  <c r="Q9" i="60"/>
  <c r="AU9" i="60"/>
  <c r="BA9" i="60"/>
  <c r="W9" i="60"/>
  <c r="Z9" i="60"/>
  <c r="AF9" i="60"/>
  <c r="AI9" i="60"/>
  <c r="AL9" i="60"/>
  <c r="AX9" i="60"/>
  <c r="B10" i="60"/>
  <c r="T9" i="60"/>
  <c r="AC9" i="60"/>
  <c r="AO9" i="60"/>
  <c r="N8" i="60"/>
  <c r="F8" i="60"/>
  <c r="AL8" i="60"/>
  <c r="AJ41" i="60"/>
  <c r="AJ42" i="60" s="1"/>
  <c r="AX8" i="60"/>
  <c r="AV41" i="60"/>
  <c r="AV42" i="60" s="1"/>
  <c r="R41" i="60"/>
  <c r="R42" i="60" s="1"/>
  <c r="T8" i="60"/>
  <c r="U41" i="60"/>
  <c r="U42" i="60" s="1"/>
  <c r="W8" i="60"/>
  <c r="X41" i="60"/>
  <c r="X42" i="60" s="1"/>
  <c r="Z8" i="60"/>
  <c r="AD41" i="60"/>
  <c r="AD42" i="60" s="1"/>
  <c r="AF8" i="60"/>
  <c r="AG41" i="60"/>
  <c r="AG42" i="60" s="1"/>
  <c r="AI8" i="60"/>
  <c r="AM41" i="60"/>
  <c r="AM42" i="60" s="1"/>
  <c r="AO8" i="60"/>
  <c r="AP41" i="60"/>
  <c r="AP42" i="60" s="1"/>
  <c r="H8" i="60"/>
  <c r="AR8" i="60"/>
  <c r="AS41" i="60"/>
  <c r="AS42" i="60" s="1"/>
  <c r="AU8" i="60"/>
  <c r="H48" i="127"/>
  <c r="B8" i="127"/>
  <c r="B11" i="127" s="1"/>
  <c r="A11" i="127" s="1"/>
  <c r="C7" i="127"/>
  <c r="D6" i="126"/>
  <c r="D9" i="126" s="1"/>
  <c r="B6" i="87"/>
  <c r="A2" i="41"/>
  <c r="C6" i="126"/>
  <c r="B7" i="126"/>
  <c r="A6" i="126"/>
  <c r="B8" i="40"/>
  <c r="B11" i="40" s="1"/>
  <c r="A11" i="40" s="1"/>
  <c r="C7" i="40"/>
  <c r="K4" i="93"/>
  <c r="K4" i="17"/>
  <c r="K16" i="75"/>
  <c r="J39" i="75"/>
  <c r="K39" i="19"/>
  <c r="K40" i="19" s="1"/>
  <c r="K4" i="19"/>
  <c r="K4" i="107"/>
  <c r="K39" i="107"/>
  <c r="K40" i="107" s="1"/>
  <c r="K4" i="85"/>
  <c r="K39" i="85"/>
  <c r="K40" i="85" s="1"/>
  <c r="K39" i="91"/>
  <c r="K40" i="91" s="1"/>
  <c r="K4" i="91"/>
  <c r="K4" i="46"/>
  <c r="K39" i="46"/>
  <c r="K40" i="46" s="1"/>
  <c r="K4" i="64"/>
  <c r="K39" i="64"/>
  <c r="K40" i="64" s="1"/>
  <c r="K4" i="119"/>
  <c r="K39" i="119"/>
  <c r="K40" i="119" s="1"/>
  <c r="K39" i="44"/>
  <c r="K40" i="44" s="1"/>
  <c r="K4" i="44"/>
  <c r="K39" i="112"/>
  <c r="K40" i="112" s="1"/>
  <c r="K39" i="93"/>
  <c r="K40" i="93" s="1"/>
  <c r="N39" i="49"/>
  <c r="O27" i="49"/>
  <c r="O39" i="49" s="1"/>
  <c r="O40" i="49" s="1"/>
  <c r="K4" i="67"/>
  <c r="K39" i="67"/>
  <c r="K40" i="67" s="1"/>
  <c r="K4" i="43"/>
  <c r="K40" i="43"/>
  <c r="K41" i="43" s="1"/>
  <c r="K39" i="111"/>
  <c r="K40" i="111" s="1"/>
  <c r="K4" i="111"/>
  <c r="K4" i="109"/>
  <c r="K39" i="109"/>
  <c r="K40" i="109" s="1" a="1"/>
  <c r="K39" i="121"/>
  <c r="K40" i="121" s="1"/>
  <c r="K4" i="121"/>
  <c r="K4" i="125"/>
  <c r="K39" i="125"/>
  <c r="K40" i="125" s="1"/>
  <c r="D6" i="127"/>
  <c r="K39" i="23"/>
  <c r="K40" i="23" s="1"/>
  <c r="K4" i="23"/>
  <c r="K39" i="80"/>
  <c r="K40" i="80" s="1"/>
  <c r="K4" i="80"/>
  <c r="K4" i="22"/>
  <c r="K39" i="22"/>
  <c r="K40" i="22" s="1"/>
  <c r="K39" i="14"/>
  <c r="K40" i="14" s="1"/>
  <c r="K4" i="14"/>
  <c r="K39" i="77"/>
  <c r="K40" i="77" s="1"/>
  <c r="K4" i="77"/>
  <c r="K4" i="50"/>
  <c r="K39" i="50"/>
  <c r="K40" i="50" s="1"/>
  <c r="K39" i="104"/>
  <c r="K40" i="104" s="1"/>
  <c r="K4" i="104"/>
  <c r="K39" i="16"/>
  <c r="K40" i="16" s="1"/>
  <c r="K4" i="16"/>
  <c r="K39" i="95"/>
  <c r="K40" i="95" s="1"/>
  <c r="K4" i="95"/>
  <c r="K4" i="94"/>
  <c r="K39" i="94"/>
  <c r="K40" i="94" s="1"/>
  <c r="K39" i="11"/>
  <c r="K40" i="11" s="1"/>
  <c r="K4" i="11"/>
  <c r="K39" i="65"/>
  <c r="K40" i="65" s="1"/>
  <c r="K4" i="65"/>
  <c r="G45" i="126" l="1"/>
  <c r="G47" i="126" s="1"/>
  <c r="A46" i="20"/>
  <c r="A42" i="20"/>
  <c r="J47" i="127"/>
  <c r="J47" i="126"/>
  <c r="Q27" i="126"/>
  <c r="D24" i="126"/>
  <c r="E45" i="126"/>
  <c r="E47" i="126" s="1"/>
  <c r="A34" i="9"/>
  <c r="A46" i="9"/>
  <c r="F48" i="126"/>
  <c r="Q36" i="126"/>
  <c r="F48" i="127"/>
  <c r="D27" i="127"/>
  <c r="D9" i="127"/>
  <c r="D47" i="87"/>
  <c r="O45" i="126"/>
  <c r="O47" i="126" s="1"/>
  <c r="H45" i="127"/>
  <c r="H47" i="127" s="1"/>
  <c r="E48" i="127"/>
  <c r="I48" i="127"/>
  <c r="D45" i="127"/>
  <c r="Q48" i="127"/>
  <c r="D18" i="127"/>
  <c r="E51" i="86"/>
  <c r="D36" i="126"/>
  <c r="J48" i="126"/>
  <c r="I18" i="126"/>
  <c r="I47" i="126" s="1"/>
  <c r="I48" i="126"/>
  <c r="Q11" i="126"/>
  <c r="B12" i="127"/>
  <c r="C11" i="127"/>
  <c r="D36" i="127"/>
  <c r="D27" i="126"/>
  <c r="C11" i="40"/>
  <c r="B12" i="40"/>
  <c r="D11" i="48"/>
  <c r="F11" i="48"/>
  <c r="E11" i="8"/>
  <c r="E11" i="80"/>
  <c r="C9" i="73"/>
  <c r="E9" i="73" s="1"/>
  <c r="G9" i="73" s="1"/>
  <c r="B10" i="73"/>
  <c r="AR9" i="60"/>
  <c r="H9" i="60"/>
  <c r="N9" i="60"/>
  <c r="F9" i="60"/>
  <c r="AC10" i="60"/>
  <c r="AF10" i="60"/>
  <c r="AI10" i="60"/>
  <c r="AO10" i="60"/>
  <c r="AU10" i="60"/>
  <c r="AX10" i="60"/>
  <c r="Q10" i="60"/>
  <c r="T10" i="60"/>
  <c r="W10" i="60"/>
  <c r="Z10" i="60"/>
  <c r="AL10" i="60"/>
  <c r="BA10" i="60"/>
  <c r="B11" i="60"/>
  <c r="C8" i="60"/>
  <c r="C8" i="127"/>
  <c r="A6" i="87"/>
  <c r="C6" i="87"/>
  <c r="B7" i="87"/>
  <c r="B5" i="41"/>
  <c r="A4" i="27"/>
  <c r="C4" i="71" s="1"/>
  <c r="A8" i="27"/>
  <c r="A6" i="86"/>
  <c r="B10" i="86" s="1"/>
  <c r="A10" i="86" s="1"/>
  <c r="A15" i="86" s="1"/>
  <c r="A24" i="86" s="1"/>
  <c r="A33" i="86" s="1"/>
  <c r="A42" i="86" s="1"/>
  <c r="C7" i="126"/>
  <c r="B8" i="126"/>
  <c r="B11" i="126" s="1"/>
  <c r="A11" i="126" s="1"/>
  <c r="C8" i="40"/>
  <c r="K4" i="75"/>
  <c r="K39" i="75"/>
  <c r="K40" i="75" s="1"/>
  <c r="D43" i="126" l="1"/>
  <c r="H48" i="126"/>
  <c r="A47" i="20"/>
  <c r="A43" i="20"/>
  <c r="A48" i="20" s="1"/>
  <c r="Q45" i="126"/>
  <c r="GY5" i="41"/>
  <c r="CQ5" i="41"/>
  <c r="A35" i="9"/>
  <c r="A47" i="9"/>
  <c r="Q45" i="127"/>
  <c r="Q47" i="127" s="1"/>
  <c r="H45" i="126"/>
  <c r="H47" i="126" s="1"/>
  <c r="C7" i="71"/>
  <c r="E7" i="71" s="1"/>
  <c r="G7" i="71" s="1"/>
  <c r="B7" i="71"/>
  <c r="B8" i="71" s="1"/>
  <c r="D47" i="127"/>
  <c r="D48" i="127"/>
  <c r="D11" i="126"/>
  <c r="Q18" i="126"/>
  <c r="C12" i="127"/>
  <c r="B13" i="127"/>
  <c r="C11" i="126"/>
  <c r="B12" i="126"/>
  <c r="B13" i="40"/>
  <c r="C12" i="40"/>
  <c r="BS8" i="27"/>
  <c r="D12" i="48"/>
  <c r="F12" i="48"/>
  <c r="E12" i="8"/>
  <c r="E12" i="80"/>
  <c r="C10" i="73"/>
  <c r="E10" i="73" s="1"/>
  <c r="G10" i="73" s="1"/>
  <c r="B11" i="73"/>
  <c r="N10" i="60"/>
  <c r="F10" i="60"/>
  <c r="AR10" i="60"/>
  <c r="H10" i="60"/>
  <c r="Q11" i="60"/>
  <c r="T11" i="60"/>
  <c r="W11" i="60"/>
  <c r="Z11" i="60"/>
  <c r="AL11" i="60"/>
  <c r="AO11" i="60"/>
  <c r="B12" i="60"/>
  <c r="AU11" i="60"/>
  <c r="BA11" i="60"/>
  <c r="AC11" i="60"/>
  <c r="AF11" i="60"/>
  <c r="AI11" i="60"/>
  <c r="AX11" i="60"/>
  <c r="E8" i="60"/>
  <c r="B8" i="87"/>
  <c r="B11" i="87" s="1"/>
  <c r="A11" i="87" s="1"/>
  <c r="C7" i="87"/>
  <c r="C5" i="41"/>
  <c r="H5" i="41"/>
  <c r="L5" i="41"/>
  <c r="P5" i="41"/>
  <c r="T5" i="41"/>
  <c r="X5" i="41"/>
  <c r="AB5" i="41"/>
  <c r="AF5" i="41"/>
  <c r="AJ5" i="41"/>
  <c r="AN5" i="41"/>
  <c r="AR5" i="41"/>
  <c r="AV5" i="41"/>
  <c r="AZ5" i="41"/>
  <c r="BD5" i="41"/>
  <c r="BH5" i="41"/>
  <c r="BL5" i="41"/>
  <c r="BP5" i="41"/>
  <c r="BT5" i="41"/>
  <c r="BX5" i="41"/>
  <c r="CB5" i="41"/>
  <c r="CF5" i="41"/>
  <c r="CJ5" i="41"/>
  <c r="CN5" i="41"/>
  <c r="CU5" i="41"/>
  <c r="CY5" i="41"/>
  <c r="DC5" i="41"/>
  <c r="DG5" i="41"/>
  <c r="DK5" i="41"/>
  <c r="DO5" i="41"/>
  <c r="DS5" i="41"/>
  <c r="DW5" i="41"/>
  <c r="EA5" i="41"/>
  <c r="EE5" i="41"/>
  <c r="EI5" i="41"/>
  <c r="EM5" i="41"/>
  <c r="EQ5" i="41"/>
  <c r="EU5" i="41"/>
  <c r="EY5" i="41"/>
  <c r="FC5" i="41"/>
  <c r="FG5" i="41"/>
  <c r="FK5" i="41"/>
  <c r="FO5" i="41"/>
  <c r="FS5" i="41"/>
  <c r="FW5" i="41"/>
  <c r="GA5" i="41"/>
  <c r="GE5" i="41"/>
  <c r="GI5" i="41"/>
  <c r="GM5" i="41"/>
  <c r="GQ5" i="41"/>
  <c r="GU5" i="41"/>
  <c r="HC5" i="41"/>
  <c r="B6" i="41"/>
  <c r="A5" i="41"/>
  <c r="C4" i="121"/>
  <c r="C4" i="117"/>
  <c r="C4" i="109"/>
  <c r="C4" i="111"/>
  <c r="C4" i="24"/>
  <c r="B7" i="24" s="1"/>
  <c r="C4" i="57"/>
  <c r="B7" i="57" s="1"/>
  <c r="C4" i="43"/>
  <c r="B8" i="43" s="1"/>
  <c r="C4" i="125"/>
  <c r="C4" i="23"/>
  <c r="C4" i="17"/>
  <c r="B7" i="17" s="1"/>
  <c r="C4" i="65"/>
  <c r="B7" i="65" s="1"/>
  <c r="C4" i="85"/>
  <c r="B7" i="85" s="1"/>
  <c r="C4" i="11"/>
  <c r="B7" i="11" s="1"/>
  <c r="C4" i="94"/>
  <c r="C4" i="95"/>
  <c r="C4" i="38"/>
  <c r="C4" i="93"/>
  <c r="C4" i="61"/>
  <c r="C4" i="16"/>
  <c r="C4" i="107"/>
  <c r="C4" i="19"/>
  <c r="C4" i="77"/>
  <c r="C4" i="75"/>
  <c r="C4" i="112"/>
  <c r="C4" i="124"/>
  <c r="C4" i="88"/>
  <c r="C4" i="18"/>
  <c r="C4" i="119"/>
  <c r="C4" i="14"/>
  <c r="C4" i="104"/>
  <c r="C4" i="50"/>
  <c r="C4" i="64"/>
  <c r="C4" i="22"/>
  <c r="C4" i="46"/>
  <c r="C4" i="78"/>
  <c r="C4" i="80"/>
  <c r="C4" i="44"/>
  <c r="C4" i="53"/>
  <c r="C4" i="8"/>
  <c r="C4" i="66"/>
  <c r="C4" i="67"/>
  <c r="C4" i="49"/>
  <c r="B7" i="49" s="1"/>
  <c r="C4" i="21"/>
  <c r="C4" i="128" s="1"/>
  <c r="C4" i="48"/>
  <c r="B7" i="48" s="1"/>
  <c r="C4" i="98"/>
  <c r="A3" i="27"/>
  <c r="AC8" i="27"/>
  <c r="BU5" i="41" s="1"/>
  <c r="AD8" i="27"/>
  <c r="AJ8" i="27"/>
  <c r="AK8" i="27"/>
  <c r="AL8" i="27"/>
  <c r="AN8" i="27"/>
  <c r="AO8" i="27"/>
  <c r="BM8" i="27"/>
  <c r="GF5" i="41" s="1"/>
  <c r="BT8" i="27"/>
  <c r="HD5" i="41" s="1"/>
  <c r="A9" i="27"/>
  <c r="B11" i="86"/>
  <c r="C10" i="86"/>
  <c r="C8" i="126"/>
  <c r="C9" i="60"/>
  <c r="E9" i="60" s="1"/>
  <c r="C53" i="41" l="1"/>
  <c r="C54" i="41" s="1"/>
  <c r="C55" i="41" s="1"/>
  <c r="C56" i="41" s="1"/>
  <c r="C57" i="41" s="1"/>
  <c r="A10" i="41"/>
  <c r="A19" i="41" s="1"/>
  <c r="A28" i="41" s="1"/>
  <c r="A37" i="41" s="1"/>
  <c r="Q47" i="126"/>
  <c r="Q48" i="126"/>
  <c r="D44" i="126"/>
  <c r="D45" i="126" s="1"/>
  <c r="CQ6" i="41"/>
  <c r="C3" i="71" a="1"/>
  <c r="A36" i="9"/>
  <c r="A48" i="9"/>
  <c r="B9" i="71"/>
  <c r="C8" i="71"/>
  <c r="E8" i="71" s="1"/>
  <c r="G8" i="71" s="1"/>
  <c r="C10" i="60"/>
  <c r="E10" i="60" s="1"/>
  <c r="B12" i="87"/>
  <c r="C11" i="87"/>
  <c r="D48" i="126"/>
  <c r="D18" i="126"/>
  <c r="D47" i="126" s="1"/>
  <c r="B14" i="127"/>
  <c r="C13" i="127"/>
  <c r="B13" i="126"/>
  <c r="C12" i="126"/>
  <c r="C13" i="40"/>
  <c r="B14" i="40"/>
  <c r="BS9" i="27"/>
  <c r="GZ6" i="41" s="1"/>
  <c r="GY6" i="41"/>
  <c r="GZ5" i="41"/>
  <c r="D13" i="48"/>
  <c r="F13" i="48"/>
  <c r="E13" i="8"/>
  <c r="E13" i="80"/>
  <c r="C11" i="73"/>
  <c r="E11" i="73" s="1"/>
  <c r="G11" i="73" s="1"/>
  <c r="B12" i="73"/>
  <c r="N11" i="60"/>
  <c r="F11" i="60"/>
  <c r="AR11" i="60"/>
  <c r="H11" i="60"/>
  <c r="W12" i="60"/>
  <c r="Z12" i="60"/>
  <c r="AC12" i="60"/>
  <c r="AU12" i="60"/>
  <c r="AX12" i="60"/>
  <c r="BA12" i="60"/>
  <c r="B13" i="60"/>
  <c r="Q12" i="60"/>
  <c r="T12" i="60"/>
  <c r="AF12" i="60"/>
  <c r="AI12" i="60"/>
  <c r="AL12" i="60"/>
  <c r="AO12" i="60"/>
  <c r="C8" i="87"/>
  <c r="BV5" i="41"/>
  <c r="BW5" i="41"/>
  <c r="GH5" i="41"/>
  <c r="GH8" i="41" s="1"/>
  <c r="GG5" i="41"/>
  <c r="HF5" i="41"/>
  <c r="HF8" i="41" s="1"/>
  <c r="HE5" i="41"/>
  <c r="C6" i="41"/>
  <c r="H6" i="41"/>
  <c r="L6" i="41"/>
  <c r="P6" i="41"/>
  <c r="T6" i="41"/>
  <c r="X6" i="41"/>
  <c r="AB6" i="41"/>
  <c r="AF6" i="41"/>
  <c r="AJ6" i="41"/>
  <c r="AN6" i="41"/>
  <c r="AR6" i="41"/>
  <c r="AV6" i="41"/>
  <c r="AZ6" i="41"/>
  <c r="BD6" i="41"/>
  <c r="BH6" i="41"/>
  <c r="BL6" i="41"/>
  <c r="BP6" i="41"/>
  <c r="BT6" i="41"/>
  <c r="BX6" i="41"/>
  <c r="CB6" i="41"/>
  <c r="CF6" i="41"/>
  <c r="CJ6" i="41"/>
  <c r="CN6" i="41"/>
  <c r="CU6" i="41"/>
  <c r="CY6" i="41"/>
  <c r="DC6" i="41"/>
  <c r="DG6" i="41"/>
  <c r="DK6" i="41"/>
  <c r="DO6" i="41"/>
  <c r="DS6" i="41"/>
  <c r="DW6" i="41"/>
  <c r="EA6" i="41"/>
  <c r="EE6" i="41"/>
  <c r="EI6" i="41"/>
  <c r="EM6" i="41"/>
  <c r="EQ6" i="41"/>
  <c r="EU6" i="41"/>
  <c r="EY6" i="41"/>
  <c r="FC6" i="41"/>
  <c r="FG6" i="41"/>
  <c r="FK6" i="41"/>
  <c r="FO6" i="41"/>
  <c r="FS6" i="41"/>
  <c r="FW6" i="41"/>
  <c r="GA6" i="41"/>
  <c r="GE6" i="41"/>
  <c r="GI6" i="41"/>
  <c r="GM6" i="41"/>
  <c r="GQ6" i="41"/>
  <c r="GU6" i="41"/>
  <c r="HC6" i="41"/>
  <c r="B7" i="41"/>
  <c r="B7" i="121"/>
  <c r="C7" i="121"/>
  <c r="E7" i="121" s="1"/>
  <c r="G7" i="121" s="1"/>
  <c r="B7" i="117"/>
  <c r="C7" i="117"/>
  <c r="E7" i="117" s="1"/>
  <c r="G7" i="117" s="1"/>
  <c r="B7" i="109"/>
  <c r="C7" i="109"/>
  <c r="E7" i="109" s="1"/>
  <c r="G7" i="109" s="1"/>
  <c r="B7" i="111"/>
  <c r="C7" i="111"/>
  <c r="E7" i="111" s="1"/>
  <c r="G7" i="111" s="1"/>
  <c r="C7" i="24"/>
  <c r="E7" i="24" s="1"/>
  <c r="G7" i="24" s="1"/>
  <c r="B8" i="24"/>
  <c r="C7" i="57"/>
  <c r="E7" i="57" s="1"/>
  <c r="G7" i="57" s="1"/>
  <c r="B8" i="57"/>
  <c r="C8" i="43"/>
  <c r="E8" i="43" s="1"/>
  <c r="G8" i="43" s="1"/>
  <c r="B9" i="43"/>
  <c r="B7" i="125"/>
  <c r="C7" i="125"/>
  <c r="E7" i="125" s="1"/>
  <c r="G7" i="125" s="1"/>
  <c r="C7" i="23"/>
  <c r="B7" i="23"/>
  <c r="B8" i="23" s="1"/>
  <c r="C7" i="17"/>
  <c r="E7" i="17" s="1"/>
  <c r="G7" i="17" s="1"/>
  <c r="B8" i="17"/>
  <c r="C7" i="65"/>
  <c r="E7" i="65" s="1"/>
  <c r="G7" i="65" s="1"/>
  <c r="B8" i="65"/>
  <c r="C7" i="85"/>
  <c r="E7" i="85" s="1"/>
  <c r="G7" i="85" s="1"/>
  <c r="B8" i="85"/>
  <c r="C7" i="11"/>
  <c r="C8" i="11" s="1"/>
  <c r="E7" i="11"/>
  <c r="B7" i="94"/>
  <c r="C7" i="94"/>
  <c r="E7" i="94" s="1"/>
  <c r="G7" i="94" s="1"/>
  <c r="B7" i="95"/>
  <c r="C7" i="95"/>
  <c r="E7" i="95" s="1"/>
  <c r="G7" i="95" s="1"/>
  <c r="B7" i="38"/>
  <c r="C7" i="38"/>
  <c r="E7" i="38" s="1"/>
  <c r="G7" i="38" s="1"/>
  <c r="B7" i="93"/>
  <c r="C7" i="93"/>
  <c r="E7" i="93" s="1"/>
  <c r="G7" i="93" s="1"/>
  <c r="B7" i="61"/>
  <c r="C7" i="61"/>
  <c r="E7" i="61" s="1"/>
  <c r="G7" i="61" s="1"/>
  <c r="B7" i="16"/>
  <c r="C7" i="16"/>
  <c r="E7" i="16" s="1"/>
  <c r="G7" i="16" s="1"/>
  <c r="B7" i="107"/>
  <c r="C7" i="107"/>
  <c r="E7" i="107" s="1"/>
  <c r="G7" i="107" s="1"/>
  <c r="C7" i="19"/>
  <c r="E7" i="19" s="1"/>
  <c r="G7" i="19" s="1"/>
  <c r="B7" i="19"/>
  <c r="B7" i="77"/>
  <c r="C7" i="77"/>
  <c r="E7" i="77" s="1"/>
  <c r="G7" i="77" s="1"/>
  <c r="B7" i="75"/>
  <c r="C7" i="75"/>
  <c r="E7" i="75" s="1"/>
  <c r="G7" i="75" s="1"/>
  <c r="B7" i="112"/>
  <c r="C7" i="112"/>
  <c r="E7" i="112" s="1"/>
  <c r="G7" i="112" s="1"/>
  <c r="B7" i="124"/>
  <c r="C7" i="124"/>
  <c r="E7" i="124" s="1"/>
  <c r="G7" i="124" s="1"/>
  <c r="B7" i="88"/>
  <c r="C7" i="88"/>
  <c r="E7" i="88" s="1"/>
  <c r="G7" i="88" s="1"/>
  <c r="B7" i="18"/>
  <c r="C7" i="18"/>
  <c r="E7" i="18" s="1"/>
  <c r="G7" i="18" s="1"/>
  <c r="B7" i="119"/>
  <c r="C7" i="119"/>
  <c r="E7" i="119" s="1"/>
  <c r="G7" i="119" s="1"/>
  <c r="B7" i="14"/>
  <c r="C7" i="14"/>
  <c r="E7" i="14" s="1"/>
  <c r="G7" i="14" s="1"/>
  <c r="C7" i="104"/>
  <c r="E7" i="104" s="1"/>
  <c r="G7" i="104" s="1"/>
  <c r="B7" i="104"/>
  <c r="C7" i="50"/>
  <c r="E7" i="50" s="1"/>
  <c r="G7" i="50" s="1"/>
  <c r="B7" i="50"/>
  <c r="B7" i="64"/>
  <c r="C7" i="64"/>
  <c r="E7" i="64" s="1"/>
  <c r="G7" i="64" s="1"/>
  <c r="B7" i="22"/>
  <c r="C7" i="22"/>
  <c r="E7" i="22" s="1"/>
  <c r="G7" i="22" s="1"/>
  <c r="B7" i="46"/>
  <c r="C7" i="46"/>
  <c r="E7" i="46" s="1"/>
  <c r="G7" i="46" s="1"/>
  <c r="B7" i="78"/>
  <c r="C7" i="78"/>
  <c r="E7" i="78" s="1"/>
  <c r="G7" i="78" s="1"/>
  <c r="B7" i="80"/>
  <c r="C7" i="80"/>
  <c r="G7" i="80" s="1"/>
  <c r="B7" i="44"/>
  <c r="C7" i="44"/>
  <c r="E7" i="44" s="1"/>
  <c r="G7" i="44" s="1"/>
  <c r="B8" i="53"/>
  <c r="C8" i="53"/>
  <c r="E8" i="53" s="1"/>
  <c r="G8" i="53" s="1"/>
  <c r="B7" i="8"/>
  <c r="C7" i="8"/>
  <c r="G7" i="8" s="1"/>
  <c r="B7" i="66"/>
  <c r="C7" i="66"/>
  <c r="E7" i="66" s="1"/>
  <c r="G7" i="66" s="1"/>
  <c r="B7" i="67"/>
  <c r="C7" i="67"/>
  <c r="E7" i="67" s="1"/>
  <c r="G7" i="67" s="1"/>
  <c r="C7" i="49"/>
  <c r="E7" i="49" s="1"/>
  <c r="G7" i="49" s="1"/>
  <c r="B8" i="49"/>
  <c r="B7" i="21"/>
  <c r="C7" i="21"/>
  <c r="E7" i="21" s="1"/>
  <c r="G7" i="21" s="1"/>
  <c r="C4" i="9"/>
  <c r="E4" i="20" s="1"/>
  <c r="E4" i="72" s="1"/>
  <c r="E4" i="79" s="1"/>
  <c r="C4" i="91" s="1"/>
  <c r="C7" i="48"/>
  <c r="E7" i="48" s="1"/>
  <c r="G7" i="48" s="1"/>
  <c r="B8" i="48"/>
  <c r="C3" i="125" a="1"/>
  <c r="C3" i="23" s="1"/>
  <c r="C3" i="121" s="1"/>
  <c r="C3" i="117" s="1"/>
  <c r="C3" i="109" s="1"/>
  <c r="C3" i="111" s="1"/>
  <c r="C3" i="24"/>
  <c r="C3" i="57"/>
  <c r="C3" i="43"/>
  <c r="C3" i="17"/>
  <c r="C3" i="65"/>
  <c r="C3" i="85"/>
  <c r="C3" i="11" s="1"/>
  <c r="C3" i="94" s="1"/>
  <c r="C3" i="48"/>
  <c r="C3" i="98"/>
  <c r="BY5" i="41"/>
  <c r="AC9" i="27"/>
  <c r="AD9" i="27"/>
  <c r="AJ9" i="27"/>
  <c r="AK9" i="27"/>
  <c r="AL9" i="27"/>
  <c r="AN9" i="27"/>
  <c r="AO9" i="27"/>
  <c r="BM9" i="27"/>
  <c r="GF6" i="41" s="1"/>
  <c r="BT9" i="27"/>
  <c r="HD6" i="41" s="1"/>
  <c r="A10" i="27"/>
  <c r="B12" i="86"/>
  <c r="B15" i="86" s="1"/>
  <c r="C11" i="86"/>
  <c r="A37" i="9" l="1"/>
  <c r="A49" i="9"/>
  <c r="B10" i="41"/>
  <c r="CQ7" i="41"/>
  <c r="C9" i="71"/>
  <c r="E9" i="71" s="1"/>
  <c r="G9" i="71" s="1"/>
  <c r="B10" i="71"/>
  <c r="GY10" i="41"/>
  <c r="EY10" i="41"/>
  <c r="DG10" i="41"/>
  <c r="C10" i="41"/>
  <c r="AZ10" i="41"/>
  <c r="GQ10" i="41"/>
  <c r="EU10" i="41"/>
  <c r="DC10" i="41"/>
  <c r="AV10" i="41"/>
  <c r="AR10" i="41"/>
  <c r="GI10" i="41"/>
  <c r="EI10" i="41"/>
  <c r="CN10" i="41"/>
  <c r="CU10" i="41"/>
  <c r="CF10" i="41"/>
  <c r="FC10" i="41"/>
  <c r="P10" i="41"/>
  <c r="L10" i="41"/>
  <c r="BX10" i="41"/>
  <c r="FK10" i="41"/>
  <c r="CJ10" i="41"/>
  <c r="H10" i="41"/>
  <c r="BT10" i="41"/>
  <c r="EQ10" i="41"/>
  <c r="B11" i="41"/>
  <c r="BD10" i="41"/>
  <c r="EE10" i="41"/>
  <c r="BL10" i="41"/>
  <c r="EA10" i="41"/>
  <c r="HC10" i="41"/>
  <c r="AB10" i="41"/>
  <c r="DW10" i="41"/>
  <c r="GM10" i="41"/>
  <c r="GA10" i="41"/>
  <c r="AN10" i="41"/>
  <c r="T10" i="41"/>
  <c r="CY10" i="41"/>
  <c r="CB10" i="41"/>
  <c r="BH10" i="41"/>
  <c r="C15" i="86"/>
  <c r="B16" i="86"/>
  <c r="B13" i="87"/>
  <c r="C12" i="87"/>
  <c r="C14" i="127"/>
  <c r="B15" i="127"/>
  <c r="C15" i="127" s="1"/>
  <c r="B14" i="126"/>
  <c r="C13" i="126"/>
  <c r="C14" i="40"/>
  <c r="B15" i="40"/>
  <c r="C15" i="40" s="1"/>
  <c r="HB6" i="41"/>
  <c r="HA6" i="41"/>
  <c r="GY7" i="41"/>
  <c r="GY8" i="41" s="1"/>
  <c r="BS10" i="27"/>
  <c r="G7" i="11"/>
  <c r="D14" i="48"/>
  <c r="F14" i="48"/>
  <c r="E14" i="8"/>
  <c r="E14" i="80"/>
  <c r="C12" i="73"/>
  <c r="E12" i="73" s="1"/>
  <c r="G12" i="73" s="1"/>
  <c r="B13" i="73"/>
  <c r="H12" i="60"/>
  <c r="AR12" i="60"/>
  <c r="W13" i="60"/>
  <c r="AF13" i="60"/>
  <c r="AU13" i="60"/>
  <c r="BA13" i="60"/>
  <c r="Q13" i="60"/>
  <c r="T13" i="60"/>
  <c r="Z13" i="60"/>
  <c r="AC13" i="60"/>
  <c r="AI13" i="60"/>
  <c r="AL13" i="60"/>
  <c r="AO13" i="60"/>
  <c r="AX13" i="60"/>
  <c r="B14" i="60"/>
  <c r="N12" i="60"/>
  <c r="F12" i="60"/>
  <c r="GH6" i="41"/>
  <c r="GG6" i="41"/>
  <c r="HF6" i="41"/>
  <c r="HE6" i="41"/>
  <c r="C7" i="41"/>
  <c r="H7" i="41"/>
  <c r="H8" i="41" s="1"/>
  <c r="L7" i="41"/>
  <c r="L8" i="41" s="1"/>
  <c r="P7" i="41"/>
  <c r="P8" i="41" s="1"/>
  <c r="T7" i="41"/>
  <c r="T8" i="41" s="1"/>
  <c r="X7" i="41"/>
  <c r="X8" i="41" s="1"/>
  <c r="AB7" i="41"/>
  <c r="AB8" i="41" s="1"/>
  <c r="AF7" i="41"/>
  <c r="AF8" i="41" s="1"/>
  <c r="AJ7" i="41"/>
  <c r="AJ8" i="41" s="1"/>
  <c r="AN7" i="41"/>
  <c r="AN8" i="41" s="1"/>
  <c r="AR7" i="41"/>
  <c r="AR8" i="41" s="1"/>
  <c r="AV7" i="41"/>
  <c r="AV8" i="41" s="1"/>
  <c r="AZ7" i="41"/>
  <c r="AZ8" i="41" s="1"/>
  <c r="BD7" i="41"/>
  <c r="BD8" i="41" s="1"/>
  <c r="BH7" i="41"/>
  <c r="BH8" i="41" s="1"/>
  <c r="BL7" i="41"/>
  <c r="BL8" i="41" s="1"/>
  <c r="BP7" i="41"/>
  <c r="BP8" i="41" s="1"/>
  <c r="BT7" i="41"/>
  <c r="BT8" i="41" s="1"/>
  <c r="BX7" i="41"/>
  <c r="BX8" i="41" s="1"/>
  <c r="CB7" i="41"/>
  <c r="CB8" i="41" s="1"/>
  <c r="CF7" i="41"/>
  <c r="CF8" i="41" s="1"/>
  <c r="CJ7" i="41"/>
  <c r="CJ8" i="41" s="1"/>
  <c r="DS7" i="41"/>
  <c r="DS8" i="41" s="1"/>
  <c r="EQ7" i="41"/>
  <c r="EQ8" i="41" s="1"/>
  <c r="FO7" i="41"/>
  <c r="FO8" i="41" s="1"/>
  <c r="GI7" i="41"/>
  <c r="GI8" i="41" s="1"/>
  <c r="CN7" i="41"/>
  <c r="CN8" i="41" s="1"/>
  <c r="DK7" i="41"/>
  <c r="DK8" i="41" s="1"/>
  <c r="EI7" i="41"/>
  <c r="EI8" i="41" s="1"/>
  <c r="FG7" i="41"/>
  <c r="FG8" i="41" s="1"/>
  <c r="GA7" i="41"/>
  <c r="GA8" i="41" s="1"/>
  <c r="GU7" i="41"/>
  <c r="GU8" i="41" s="1"/>
  <c r="DO7" i="41"/>
  <c r="DO8" i="41" s="1"/>
  <c r="EM7" i="41"/>
  <c r="EM8" i="41" s="1"/>
  <c r="FK7" i="41"/>
  <c r="FK8" i="41" s="1"/>
  <c r="GE7" i="41"/>
  <c r="GE8" i="41" s="1"/>
  <c r="HC7" i="41"/>
  <c r="HC8" i="41" s="1"/>
  <c r="DC7" i="41"/>
  <c r="DC8" i="41" s="1"/>
  <c r="DW7" i="41"/>
  <c r="DW8" i="41" s="1"/>
  <c r="EU7" i="41"/>
  <c r="EU8" i="41" s="1"/>
  <c r="FW7" i="41"/>
  <c r="FW8" i="41" s="1"/>
  <c r="GM7" i="41"/>
  <c r="GM8" i="41" s="1"/>
  <c r="CU7" i="41"/>
  <c r="CU8" i="41" s="1"/>
  <c r="DG7" i="41"/>
  <c r="DG8" i="41" s="1"/>
  <c r="EE7" i="41"/>
  <c r="EE8" i="41" s="1"/>
  <c r="EY7" i="41"/>
  <c r="EY8" i="41" s="1"/>
  <c r="FS7" i="41"/>
  <c r="FS8" i="41" s="1"/>
  <c r="GQ7" i="41"/>
  <c r="GQ8" i="41" s="1"/>
  <c r="CY7" i="41"/>
  <c r="CY8" i="41" s="1"/>
  <c r="EA7" i="41"/>
  <c r="EA8" i="41" s="1"/>
  <c r="FC7" i="41"/>
  <c r="FC8" i="41" s="1"/>
  <c r="B8" i="121"/>
  <c r="B8" i="117"/>
  <c r="B8" i="109"/>
  <c r="B8" i="111"/>
  <c r="C8" i="24"/>
  <c r="E8" i="24" s="1"/>
  <c r="G8" i="24" s="1"/>
  <c r="B9" i="24"/>
  <c r="C8" i="57"/>
  <c r="E8" i="57" s="1"/>
  <c r="G8" i="57" s="1"/>
  <c r="B9" i="57"/>
  <c r="C9" i="43"/>
  <c r="E9" i="43" s="1"/>
  <c r="G9" i="43" s="1"/>
  <c r="B10" i="43"/>
  <c r="B8" i="125"/>
  <c r="E7" i="23"/>
  <c r="G7" i="23" s="1"/>
  <c r="C8" i="23"/>
  <c r="B9" i="23"/>
  <c r="C8" i="17"/>
  <c r="E8" i="17" s="1"/>
  <c r="G8" i="17" s="1"/>
  <c r="B9" i="17"/>
  <c r="C8" i="65"/>
  <c r="E8" i="65" s="1"/>
  <c r="G8" i="65" s="1"/>
  <c r="B9" i="65"/>
  <c r="C8" i="85"/>
  <c r="E8" i="85" s="1"/>
  <c r="G8" i="85" s="1"/>
  <c r="B9" i="85"/>
  <c r="C9" i="11"/>
  <c r="B8" i="11"/>
  <c r="B8" i="94"/>
  <c r="B8" i="95"/>
  <c r="B8" i="38"/>
  <c r="B8" i="93"/>
  <c r="B8" i="61"/>
  <c r="B8" i="16"/>
  <c r="B8" i="107"/>
  <c r="B8" i="19"/>
  <c r="B8" i="77"/>
  <c r="B8" i="75"/>
  <c r="B8" i="112"/>
  <c r="B8" i="124"/>
  <c r="B8" i="88"/>
  <c r="B8" i="18"/>
  <c r="B8" i="119"/>
  <c r="B8" i="14"/>
  <c r="B8" i="104"/>
  <c r="B8" i="50"/>
  <c r="B8" i="64"/>
  <c r="B8" i="22"/>
  <c r="B8" i="46"/>
  <c r="B8" i="78"/>
  <c r="B8" i="80"/>
  <c r="B8" i="44"/>
  <c r="B9" i="53"/>
  <c r="B8" i="8"/>
  <c r="B8" i="66"/>
  <c r="B8" i="67"/>
  <c r="C8" i="49"/>
  <c r="E8" i="49" s="1"/>
  <c r="G8" i="49" s="1"/>
  <c r="B9" i="49"/>
  <c r="B8" i="21"/>
  <c r="B7" i="91"/>
  <c r="C4" i="92"/>
  <c r="C7" i="92" s="1"/>
  <c r="C8" i="48"/>
  <c r="E8" i="48" s="1"/>
  <c r="G8" i="48" s="1"/>
  <c r="B9" i="48"/>
  <c r="C3" i="95"/>
  <c r="C3" i="38"/>
  <c r="C3" i="93"/>
  <c r="C3" i="61"/>
  <c r="C3" i="16"/>
  <c r="C3" i="107"/>
  <c r="C3" i="104"/>
  <c r="C3" i="50"/>
  <c r="C3" i="77"/>
  <c r="C3" i="75"/>
  <c r="C3" i="112"/>
  <c r="C3" i="124"/>
  <c r="C3" i="88"/>
  <c r="C3" i="18"/>
  <c r="C3" i="119"/>
  <c r="C3" i="14"/>
  <c r="C3" i="19"/>
  <c r="C3" i="64"/>
  <c r="C3" i="22"/>
  <c r="C3" i="46"/>
  <c r="C3" i="78"/>
  <c r="C3" i="80"/>
  <c r="C3" i="44"/>
  <c r="C3" i="53"/>
  <c r="C3" i="8"/>
  <c r="C3" i="66"/>
  <c r="C3" i="67"/>
  <c r="C3" i="21"/>
  <c r="CA5" i="41"/>
  <c r="CA8" i="41" s="1"/>
  <c r="BZ5" i="41"/>
  <c r="BU6" i="41"/>
  <c r="AC10" i="27"/>
  <c r="AD10" i="27"/>
  <c r="AJ10" i="27"/>
  <c r="AK10" i="27"/>
  <c r="AL10" i="27"/>
  <c r="AN10" i="27"/>
  <c r="AO10" i="27"/>
  <c r="BM10" i="27"/>
  <c r="GF7" i="41" s="1"/>
  <c r="GF8" i="41" s="1"/>
  <c r="BT10" i="27"/>
  <c r="HD7" i="41" s="1"/>
  <c r="HD8" i="41" s="1"/>
  <c r="A11" i="27"/>
  <c r="C12" i="86"/>
  <c r="C11" i="60"/>
  <c r="E11" i="60" s="1"/>
  <c r="BY6" i="41"/>
  <c r="DO10" i="41" l="1"/>
  <c r="BP10" i="41"/>
  <c r="AJ10" i="41"/>
  <c r="GE10" i="41"/>
  <c r="X10" i="41"/>
  <c r="FW10" i="41"/>
  <c r="DS10" i="41"/>
  <c r="EM10" i="41"/>
  <c r="GU10" i="41"/>
  <c r="FG10" i="41"/>
  <c r="CQ11" i="41"/>
  <c r="CQ10" i="41"/>
  <c r="DK10" i="41"/>
  <c r="FO10" i="41"/>
  <c r="FS10" i="41"/>
  <c r="AF10" i="41"/>
  <c r="A38" i="9"/>
  <c r="A50" i="9"/>
  <c r="C10" i="71"/>
  <c r="E10" i="71" s="1"/>
  <c r="G10" i="71" s="1"/>
  <c r="B11" i="71"/>
  <c r="C12" i="60"/>
  <c r="E12" i="60" s="1"/>
  <c r="D10" i="41"/>
  <c r="GE11" i="41"/>
  <c r="EM11" i="41"/>
  <c r="DC11" i="41"/>
  <c r="CF11" i="41"/>
  <c r="GU11" i="41"/>
  <c r="BH11" i="41"/>
  <c r="CB11" i="41"/>
  <c r="AN11" i="41"/>
  <c r="AR11" i="41"/>
  <c r="GA11" i="41"/>
  <c r="FK11" i="41"/>
  <c r="EQ11" i="41"/>
  <c r="FC11" i="41"/>
  <c r="BT11" i="41"/>
  <c r="BL11" i="41"/>
  <c r="EI11" i="41"/>
  <c r="FG11" i="41"/>
  <c r="T11" i="41"/>
  <c r="BP11" i="41"/>
  <c r="DK11" i="41"/>
  <c r="DO11" i="41"/>
  <c r="BX11" i="41"/>
  <c r="GY11" i="41"/>
  <c r="CU11" i="41"/>
  <c r="EU11" i="41"/>
  <c r="GM11" i="41"/>
  <c r="BD11" i="41"/>
  <c r="C11" i="41"/>
  <c r="FS11" i="41"/>
  <c r="EY11" i="41"/>
  <c r="FO11" i="41"/>
  <c r="AV11" i="41"/>
  <c r="AJ11" i="41"/>
  <c r="HC11" i="41"/>
  <c r="GI11" i="41"/>
  <c r="B12" i="41"/>
  <c r="AB11" i="41"/>
  <c r="CN11" i="41"/>
  <c r="AZ11" i="41"/>
  <c r="L11" i="41"/>
  <c r="P11" i="41"/>
  <c r="DS11" i="41"/>
  <c r="DG11" i="41"/>
  <c r="EA11" i="41"/>
  <c r="CJ11" i="41"/>
  <c r="GQ11" i="41"/>
  <c r="DW11" i="41"/>
  <c r="FW11" i="41"/>
  <c r="EE11" i="41"/>
  <c r="CY11" i="41"/>
  <c r="X11" i="41"/>
  <c r="H11" i="41"/>
  <c r="AF11" i="41"/>
  <c r="B17" i="86"/>
  <c r="C16" i="86"/>
  <c r="B14" i="87"/>
  <c r="C13" i="87"/>
  <c r="C14" i="126"/>
  <c r="B15" i="126"/>
  <c r="C15" i="126" s="1"/>
  <c r="GZ7" i="41"/>
  <c r="GZ8" i="41" s="1"/>
  <c r="C3" i="9"/>
  <c r="E3" i="20" s="1"/>
  <c r="E3" i="72" s="1"/>
  <c r="E3" i="79" s="1"/>
  <c r="C3" i="91" s="1"/>
  <c r="C3" i="92" s="1"/>
  <c r="C3" i="128"/>
  <c r="BS11" i="27"/>
  <c r="GZ10" i="41" s="1"/>
  <c r="D15" i="48"/>
  <c r="F15" i="48"/>
  <c r="E15" i="8"/>
  <c r="E15" i="80"/>
  <c r="C13" i="73"/>
  <c r="E13" i="73" s="1"/>
  <c r="G13" i="73" s="1"/>
  <c r="B14" i="73"/>
  <c r="F13" i="60"/>
  <c r="N13" i="60"/>
  <c r="AR13" i="60"/>
  <c r="H13" i="60"/>
  <c r="W14" i="60"/>
  <c r="Z14" i="60"/>
  <c r="AC14" i="60"/>
  <c r="AF14" i="60"/>
  <c r="AL14" i="60"/>
  <c r="AU14" i="60"/>
  <c r="AX14" i="60"/>
  <c r="Q14" i="60"/>
  <c r="T14" i="60"/>
  <c r="AI14" i="60"/>
  <c r="AO14" i="60"/>
  <c r="BA14" i="60"/>
  <c r="B15" i="60"/>
  <c r="HE7" i="41"/>
  <c r="HE8" i="41" s="1"/>
  <c r="HF7" i="41"/>
  <c r="GG7" i="41"/>
  <c r="GG8" i="41" s="1"/>
  <c r="GH7" i="41"/>
  <c r="C8" i="121"/>
  <c r="E8" i="121" s="1"/>
  <c r="G8" i="121" s="1"/>
  <c r="B9" i="121"/>
  <c r="C8" i="117"/>
  <c r="E8" i="117" s="1"/>
  <c r="G8" i="117" s="1"/>
  <c r="B9" i="117"/>
  <c r="C8" i="109"/>
  <c r="E8" i="109" s="1"/>
  <c r="G8" i="109" s="1"/>
  <c r="B9" i="109"/>
  <c r="C8" i="111"/>
  <c r="E8" i="111" s="1"/>
  <c r="G8" i="111" s="1"/>
  <c r="B9" i="111"/>
  <c r="C9" i="24"/>
  <c r="E9" i="24" s="1"/>
  <c r="G9" i="24" s="1"/>
  <c r="B10" i="24"/>
  <c r="C9" i="57"/>
  <c r="E9" i="57" s="1"/>
  <c r="G9" i="57" s="1"/>
  <c r="B10" i="57"/>
  <c r="C10" i="43"/>
  <c r="E10" i="43" s="1"/>
  <c r="G10" i="43" s="1"/>
  <c r="B11" i="43"/>
  <c r="C8" i="125"/>
  <c r="E8" i="125" s="1"/>
  <c r="G8" i="125" s="1"/>
  <c r="B9" i="125"/>
  <c r="E8" i="23"/>
  <c r="G8" i="23" s="1"/>
  <c r="C9" i="23"/>
  <c r="B10" i="23"/>
  <c r="C9" i="17"/>
  <c r="E9" i="17" s="1"/>
  <c r="G9" i="17" s="1"/>
  <c r="B10" i="17"/>
  <c r="C9" i="65"/>
  <c r="E9" i="65" s="1"/>
  <c r="G9" i="65" s="1"/>
  <c r="B10" i="65"/>
  <c r="C9" i="85"/>
  <c r="E9" i="85" s="1"/>
  <c r="G9" i="85" s="1"/>
  <c r="B10" i="85"/>
  <c r="C10" i="11"/>
  <c r="B9" i="11"/>
  <c r="E8" i="11"/>
  <c r="G8" i="11" s="1"/>
  <c r="C8" i="94"/>
  <c r="E8" i="94" s="1"/>
  <c r="G8" i="94" s="1"/>
  <c r="B9" i="94"/>
  <c r="C8" i="95"/>
  <c r="E8" i="95" s="1"/>
  <c r="G8" i="95" s="1"/>
  <c r="B9" i="95"/>
  <c r="C8" i="38"/>
  <c r="E8" i="38" s="1"/>
  <c r="G8" i="38" s="1"/>
  <c r="B9" i="38"/>
  <c r="C8" i="93"/>
  <c r="E8" i="93" s="1"/>
  <c r="G8" i="93" s="1"/>
  <c r="B9" i="93"/>
  <c r="C8" i="61"/>
  <c r="E8" i="61" s="1"/>
  <c r="G8" i="61" s="1"/>
  <c r="B9" i="61"/>
  <c r="C8" i="16"/>
  <c r="E8" i="16" s="1"/>
  <c r="G8" i="16" s="1"/>
  <c r="B9" i="16"/>
  <c r="C8" i="107"/>
  <c r="E8" i="107" s="1"/>
  <c r="G8" i="107" s="1"/>
  <c r="B9" i="107"/>
  <c r="B9" i="19"/>
  <c r="C8" i="19"/>
  <c r="E8" i="19" s="1"/>
  <c r="G8" i="19" s="1"/>
  <c r="C8" i="77"/>
  <c r="E8" i="77" s="1"/>
  <c r="G8" i="77" s="1"/>
  <c r="B9" i="77"/>
  <c r="C8" i="75"/>
  <c r="E8" i="75" s="1"/>
  <c r="G8" i="75" s="1"/>
  <c r="B9" i="75"/>
  <c r="C8" i="112"/>
  <c r="E8" i="112" s="1"/>
  <c r="G8" i="112" s="1"/>
  <c r="B9" i="112"/>
  <c r="C8" i="124"/>
  <c r="E8" i="124" s="1"/>
  <c r="G8" i="124" s="1"/>
  <c r="B9" i="124"/>
  <c r="C8" i="88"/>
  <c r="E8" i="88" s="1"/>
  <c r="G8" i="88" s="1"/>
  <c r="B9" i="88"/>
  <c r="C8" i="18"/>
  <c r="E8" i="18" s="1"/>
  <c r="G8" i="18" s="1"/>
  <c r="B9" i="18"/>
  <c r="C8" i="119"/>
  <c r="E8" i="119" s="1"/>
  <c r="G8" i="119" s="1"/>
  <c r="B9" i="119"/>
  <c r="C8" i="14"/>
  <c r="E8" i="14" s="1"/>
  <c r="G8" i="14" s="1"/>
  <c r="B9" i="14"/>
  <c r="C8" i="104"/>
  <c r="E8" i="104" s="1"/>
  <c r="G8" i="104" s="1"/>
  <c r="B9" i="104"/>
  <c r="C8" i="50"/>
  <c r="E8" i="50" s="1"/>
  <c r="G8" i="50" s="1"/>
  <c r="B9" i="50"/>
  <c r="C8" i="64"/>
  <c r="E8" i="64" s="1"/>
  <c r="G8" i="64" s="1"/>
  <c r="B9" i="64"/>
  <c r="C8" i="22"/>
  <c r="E8" i="22" s="1"/>
  <c r="G8" i="22" s="1"/>
  <c r="B9" i="22"/>
  <c r="C8" i="46"/>
  <c r="E8" i="46" s="1"/>
  <c r="G8" i="46" s="1"/>
  <c r="B9" i="46"/>
  <c r="C8" i="78"/>
  <c r="E8" i="78" s="1"/>
  <c r="G8" i="78" s="1"/>
  <c r="B9" i="78"/>
  <c r="C8" i="80"/>
  <c r="G8" i="80" s="1"/>
  <c r="B9" i="80"/>
  <c r="C8" i="44"/>
  <c r="E8" i="44" s="1"/>
  <c r="G8" i="44" s="1"/>
  <c r="B9" i="44"/>
  <c r="C9" i="53"/>
  <c r="E9" i="53" s="1"/>
  <c r="G9" i="53" s="1"/>
  <c r="B10" i="53"/>
  <c r="C8" i="8"/>
  <c r="G8" i="8" s="1"/>
  <c r="B9" i="8"/>
  <c r="C8" i="66"/>
  <c r="E8" i="66" s="1"/>
  <c r="G8" i="66" s="1"/>
  <c r="B9" i="66"/>
  <c r="C8" i="67"/>
  <c r="E8" i="67" s="1"/>
  <c r="G8" i="67" s="1"/>
  <c r="B9" i="67"/>
  <c r="C9" i="49"/>
  <c r="E9" i="49" s="1"/>
  <c r="G9" i="49" s="1"/>
  <c r="B10" i="49"/>
  <c r="C8" i="21"/>
  <c r="E8" i="21" s="1"/>
  <c r="G8" i="21" s="1"/>
  <c r="B9" i="21"/>
  <c r="C7" i="91"/>
  <c r="E7" i="91" s="1"/>
  <c r="G7" i="91" s="1"/>
  <c r="B8" i="91"/>
  <c r="E7" i="92"/>
  <c r="B7" i="92"/>
  <c r="C9" i="48"/>
  <c r="E9" i="48" s="1"/>
  <c r="G9" i="48" s="1"/>
  <c r="B10" i="48"/>
  <c r="BV6" i="41"/>
  <c r="BW6" i="41"/>
  <c r="AC11" i="27"/>
  <c r="BU10" i="41" s="1"/>
  <c r="AD11" i="27"/>
  <c r="AJ11" i="27"/>
  <c r="AK11" i="27"/>
  <c r="AL11" i="27"/>
  <c r="AN11" i="27"/>
  <c r="AO11" i="27"/>
  <c r="BM11" i="27"/>
  <c r="GF10" i="41" s="1"/>
  <c r="BT11" i="27"/>
  <c r="HD10" i="41" s="1"/>
  <c r="A12" i="27"/>
  <c r="CA6" i="41"/>
  <c r="BZ6" i="41"/>
  <c r="BU7" i="41"/>
  <c r="BU8" i="41" s="1"/>
  <c r="BY7" i="41"/>
  <c r="BY8" i="41" s="1"/>
  <c r="BY10" i="41" l="1"/>
  <c r="A39" i="9"/>
  <c r="A51" i="9"/>
  <c r="CQ12" i="41"/>
  <c r="B12" i="71"/>
  <c r="C11" i="71"/>
  <c r="E11" i="71" s="1"/>
  <c r="G11" i="71" s="1"/>
  <c r="C9" i="121"/>
  <c r="E9" i="121" s="1"/>
  <c r="G9" i="121" s="1"/>
  <c r="B10" i="121"/>
  <c r="HE10" i="41"/>
  <c r="HF10" i="41"/>
  <c r="HF17" i="41" s="1"/>
  <c r="GH10" i="41"/>
  <c r="GH17" i="41" s="1"/>
  <c r="GG10" i="41"/>
  <c r="CN12" i="41"/>
  <c r="GQ12" i="41"/>
  <c r="GI12" i="41"/>
  <c r="AZ12" i="41"/>
  <c r="FG12" i="41"/>
  <c r="EY12" i="41"/>
  <c r="FO12" i="41"/>
  <c r="FW12" i="41"/>
  <c r="CB12" i="41"/>
  <c r="EE12" i="41"/>
  <c r="B13" i="41"/>
  <c r="DC12" i="41"/>
  <c r="CU12" i="41"/>
  <c r="GU12" i="41"/>
  <c r="BT12" i="41"/>
  <c r="C12" i="41"/>
  <c r="BP12" i="41"/>
  <c r="EI12" i="41"/>
  <c r="CY12" i="41"/>
  <c r="AF12" i="41"/>
  <c r="FS12" i="41"/>
  <c r="GY12" i="41"/>
  <c r="L12" i="41"/>
  <c r="AB12" i="41"/>
  <c r="HC12" i="41"/>
  <c r="FC12" i="41"/>
  <c r="BD12" i="41"/>
  <c r="DK12" i="41"/>
  <c r="GA12" i="41"/>
  <c r="GE12" i="41"/>
  <c r="EU12" i="41"/>
  <c r="DG12" i="41"/>
  <c r="FK12" i="41"/>
  <c r="EM12" i="41"/>
  <c r="EQ12" i="41"/>
  <c r="BX12" i="41"/>
  <c r="AJ12" i="41"/>
  <c r="DS12" i="41"/>
  <c r="AV12" i="41"/>
  <c r="P12" i="41"/>
  <c r="DW12" i="41"/>
  <c r="H12" i="41"/>
  <c r="CF12" i="41"/>
  <c r="BH12" i="41"/>
  <c r="BL12" i="41"/>
  <c r="CJ12" i="41"/>
  <c r="AN12" i="41"/>
  <c r="T12" i="41"/>
  <c r="AR12" i="41"/>
  <c r="X12" i="41"/>
  <c r="GM12" i="41"/>
  <c r="EA12" i="41"/>
  <c r="DO12" i="41"/>
  <c r="HA10" i="41"/>
  <c r="HB10" i="41"/>
  <c r="D11" i="41"/>
  <c r="AE16" i="86" s="1"/>
  <c r="BW10" i="41"/>
  <c r="BV10" i="41"/>
  <c r="B18" i="86"/>
  <c r="C17" i="86"/>
  <c r="C14" i="87"/>
  <c r="B15" i="87"/>
  <c r="C15" i="87" s="1"/>
  <c r="BS12" i="27"/>
  <c r="GZ11" i="41" s="1"/>
  <c r="HB7" i="41"/>
  <c r="HA7" i="41"/>
  <c r="D16" i="48"/>
  <c r="F16" i="48"/>
  <c r="E16" i="8"/>
  <c r="E16" i="80"/>
  <c r="C14" i="73"/>
  <c r="E14" i="73" s="1"/>
  <c r="G14" i="73" s="1"/>
  <c r="B15" i="73"/>
  <c r="N14" i="60"/>
  <c r="F14" i="60"/>
  <c r="AR14" i="60"/>
  <c r="H14" i="60"/>
  <c r="AC15" i="60"/>
  <c r="AF15" i="60"/>
  <c r="AI15" i="60"/>
  <c r="AL15" i="60"/>
  <c r="AO15" i="60"/>
  <c r="Q15" i="60"/>
  <c r="T15" i="60"/>
  <c r="W15" i="60"/>
  <c r="Z15" i="60"/>
  <c r="AX15" i="60"/>
  <c r="AU15" i="60"/>
  <c r="BA15" i="60"/>
  <c r="B16" i="60"/>
  <c r="B16" i="127"/>
  <c r="C9" i="117"/>
  <c r="E9" i="117" s="1"/>
  <c r="G9" i="117" s="1"/>
  <c r="B10" i="117"/>
  <c r="C9" i="109"/>
  <c r="E9" i="109" s="1"/>
  <c r="G9" i="109" s="1"/>
  <c r="B10" i="109"/>
  <c r="C9" i="111"/>
  <c r="E9" i="111" s="1"/>
  <c r="G9" i="111" s="1"/>
  <c r="B10" i="111"/>
  <c r="C10" i="24"/>
  <c r="E10" i="24" s="1"/>
  <c r="G10" i="24" s="1"/>
  <c r="B11" i="24"/>
  <c r="C10" i="57"/>
  <c r="E10" i="57" s="1"/>
  <c r="G10" i="57" s="1"/>
  <c r="B11" i="57"/>
  <c r="C11" i="43"/>
  <c r="E11" i="43" s="1"/>
  <c r="G11" i="43" s="1"/>
  <c r="B12" i="43"/>
  <c r="B10" i="125"/>
  <c r="C9" i="125"/>
  <c r="E9" i="125" s="1"/>
  <c r="G9" i="125" s="1"/>
  <c r="E9" i="23"/>
  <c r="G9" i="23" s="1"/>
  <c r="C10" i="23"/>
  <c r="B11" i="23"/>
  <c r="C10" i="17"/>
  <c r="E10" i="17" s="1"/>
  <c r="G10" i="17" s="1"/>
  <c r="B11" i="17"/>
  <c r="C10" i="65"/>
  <c r="E10" i="65" s="1"/>
  <c r="G10" i="65" s="1"/>
  <c r="B11" i="65"/>
  <c r="C10" i="85"/>
  <c r="E10" i="85" s="1"/>
  <c r="G10" i="85" s="1"/>
  <c r="B11" i="85"/>
  <c r="C11" i="11"/>
  <c r="B10" i="11"/>
  <c r="E9" i="11"/>
  <c r="G9" i="11" s="1"/>
  <c r="C9" i="94"/>
  <c r="E9" i="94" s="1"/>
  <c r="G9" i="94" s="1"/>
  <c r="B10" i="94"/>
  <c r="C9" i="95"/>
  <c r="E9" i="95" s="1"/>
  <c r="G9" i="95" s="1"/>
  <c r="B10" i="95"/>
  <c r="C9" i="38"/>
  <c r="E9" i="38" s="1"/>
  <c r="G9" i="38" s="1"/>
  <c r="B10" i="38"/>
  <c r="C9" i="93"/>
  <c r="E9" i="93" s="1"/>
  <c r="G9" i="93" s="1"/>
  <c r="B10" i="93"/>
  <c r="C9" i="61"/>
  <c r="E9" i="61" s="1"/>
  <c r="G9" i="61" s="1"/>
  <c r="B10" i="61"/>
  <c r="C9" i="16"/>
  <c r="E9" i="16" s="1"/>
  <c r="G9" i="16" s="1"/>
  <c r="B10" i="16"/>
  <c r="C9" i="107"/>
  <c r="E9" i="107" s="1"/>
  <c r="G9" i="107" s="1"/>
  <c r="B10" i="107"/>
  <c r="C9" i="19"/>
  <c r="E9" i="19" s="1"/>
  <c r="G9" i="19" s="1"/>
  <c r="B10" i="19"/>
  <c r="C9" i="77"/>
  <c r="E9" i="77" s="1"/>
  <c r="G9" i="77" s="1"/>
  <c r="B10" i="77"/>
  <c r="C9" i="75"/>
  <c r="E9" i="75" s="1"/>
  <c r="G9" i="75" s="1"/>
  <c r="B10" i="75"/>
  <c r="C9" i="112"/>
  <c r="E9" i="112" s="1"/>
  <c r="G9" i="112" s="1"/>
  <c r="B10" i="112"/>
  <c r="C9" i="124"/>
  <c r="E9" i="124" s="1"/>
  <c r="G9" i="124" s="1"/>
  <c r="B10" i="124"/>
  <c r="C9" i="88"/>
  <c r="E9" i="88" s="1"/>
  <c r="G9" i="88" s="1"/>
  <c r="B10" i="88"/>
  <c r="C9" i="18"/>
  <c r="E9" i="18" s="1"/>
  <c r="G9" i="18" s="1"/>
  <c r="B10" i="18"/>
  <c r="C9" i="119"/>
  <c r="E9" i="119" s="1"/>
  <c r="G9" i="119" s="1"/>
  <c r="B10" i="119"/>
  <c r="C9" i="14"/>
  <c r="E9" i="14" s="1"/>
  <c r="G9" i="14" s="1"/>
  <c r="B10" i="14"/>
  <c r="B10" i="104"/>
  <c r="C9" i="104"/>
  <c r="E9" i="104" s="1"/>
  <c r="G9" i="104" s="1"/>
  <c r="C9" i="50"/>
  <c r="E9" i="50" s="1"/>
  <c r="G9" i="50" s="1"/>
  <c r="B10" i="50"/>
  <c r="C9" i="64"/>
  <c r="E9" i="64" s="1"/>
  <c r="G9" i="64" s="1"/>
  <c r="B10" i="64"/>
  <c r="C9" i="22"/>
  <c r="E9" i="22" s="1"/>
  <c r="G9" i="22" s="1"/>
  <c r="B10" i="22"/>
  <c r="C9" i="46"/>
  <c r="E9" i="46" s="1"/>
  <c r="G9" i="46" s="1"/>
  <c r="B10" i="46"/>
  <c r="C9" i="78"/>
  <c r="E9" i="78" s="1"/>
  <c r="G9" i="78" s="1"/>
  <c r="B10" i="78"/>
  <c r="C9" i="80"/>
  <c r="G9" i="80" s="1"/>
  <c r="B10" i="80"/>
  <c r="C9" i="44"/>
  <c r="E9" i="44" s="1"/>
  <c r="G9" i="44" s="1"/>
  <c r="B10" i="44"/>
  <c r="C10" i="53"/>
  <c r="E10" i="53" s="1"/>
  <c r="G10" i="53" s="1"/>
  <c r="B11" i="53"/>
  <c r="C9" i="8"/>
  <c r="G9" i="8" s="1"/>
  <c r="B10" i="8"/>
  <c r="C9" i="66"/>
  <c r="E9" i="66" s="1"/>
  <c r="G9" i="66" s="1"/>
  <c r="B10" i="66"/>
  <c r="C9" i="67"/>
  <c r="E9" i="67" s="1"/>
  <c r="G9" i="67" s="1"/>
  <c r="B10" i="67"/>
  <c r="C10" i="49"/>
  <c r="E10" i="49" s="1"/>
  <c r="G10" i="49" s="1"/>
  <c r="B11" i="49"/>
  <c r="C9" i="21"/>
  <c r="E9" i="21" s="1"/>
  <c r="G9" i="21" s="1"/>
  <c r="B10" i="21"/>
  <c r="C8" i="91"/>
  <c r="E8" i="91" s="1"/>
  <c r="G8" i="91" s="1"/>
  <c r="B9" i="91"/>
  <c r="G7" i="92"/>
  <c r="C8" i="92"/>
  <c r="C10" i="48"/>
  <c r="E10" i="48" s="1"/>
  <c r="G10" i="48" s="1"/>
  <c r="B11" i="48"/>
  <c r="AC12" i="27"/>
  <c r="BU11" i="41" s="1"/>
  <c r="AD12" i="27"/>
  <c r="AJ12" i="27"/>
  <c r="AK12" i="27"/>
  <c r="AL12" i="27"/>
  <c r="AN12" i="27"/>
  <c r="AO12" i="27"/>
  <c r="BM12" i="27"/>
  <c r="GF11" i="41" s="1"/>
  <c r="BT12" i="27"/>
  <c r="HD11" i="41" s="1"/>
  <c r="A13" i="27"/>
  <c r="B16" i="40"/>
  <c r="BW7" i="41"/>
  <c r="BW8" i="41" s="1"/>
  <c r="BV7" i="41"/>
  <c r="BV8" i="41" s="1"/>
  <c r="CA7" i="41"/>
  <c r="BZ7" i="41"/>
  <c r="BZ8" i="41" s="1"/>
  <c r="C13" i="60"/>
  <c r="E13" i="60" s="1"/>
  <c r="CA10" i="41" l="1"/>
  <c r="BZ10" i="41"/>
  <c r="BY11" i="41"/>
  <c r="CQ13" i="41"/>
  <c r="A40" i="9"/>
  <c r="A52" i="9"/>
  <c r="B13" i="71"/>
  <c r="C12" i="71"/>
  <c r="E12" i="71" s="1"/>
  <c r="G12" i="71" s="1"/>
  <c r="B11" i="121"/>
  <c r="C10" i="121"/>
  <c r="E10" i="121" s="1"/>
  <c r="G10" i="121" s="1"/>
  <c r="BW11" i="41"/>
  <c r="BV11" i="41"/>
  <c r="HB11" i="41"/>
  <c r="HA11" i="41"/>
  <c r="GG11" i="41"/>
  <c r="GH11" i="41"/>
  <c r="HF11" i="41"/>
  <c r="HE11" i="41"/>
  <c r="EU13" i="41"/>
  <c r="EE13" i="41"/>
  <c r="DS13" i="41"/>
  <c r="DG13" i="41"/>
  <c r="DK13" i="41"/>
  <c r="GU13" i="41"/>
  <c r="AN13" i="41"/>
  <c r="AV13" i="41"/>
  <c r="FG13" i="41"/>
  <c r="GY13" i="41"/>
  <c r="P13" i="41"/>
  <c r="GM13" i="41"/>
  <c r="BP13" i="41"/>
  <c r="CN13" i="41"/>
  <c r="FK13" i="41"/>
  <c r="BT13" i="41"/>
  <c r="L13" i="41"/>
  <c r="H13" i="41"/>
  <c r="AZ13" i="41"/>
  <c r="EM13" i="41"/>
  <c r="EQ13" i="41"/>
  <c r="AF13" i="41"/>
  <c r="EA13" i="41"/>
  <c r="BL13" i="41"/>
  <c r="GQ13" i="41"/>
  <c r="CF13" i="41"/>
  <c r="CY13" i="41"/>
  <c r="GE13" i="41"/>
  <c r="GA13" i="41"/>
  <c r="T13" i="41"/>
  <c r="FW13" i="41"/>
  <c r="FC13" i="41"/>
  <c r="AB13" i="41"/>
  <c r="BH13" i="41"/>
  <c r="FO13" i="41"/>
  <c r="DC13" i="41"/>
  <c r="AR13" i="41"/>
  <c r="EI13" i="41"/>
  <c r="GI13" i="41"/>
  <c r="DW13" i="41"/>
  <c r="CJ13" i="41"/>
  <c r="CU13" i="41"/>
  <c r="EY13" i="41"/>
  <c r="DO13" i="41"/>
  <c r="CB13" i="41"/>
  <c r="BX13" i="41"/>
  <c r="HC13" i="41"/>
  <c r="AJ13" i="41"/>
  <c r="FS13" i="41"/>
  <c r="BD13" i="41"/>
  <c r="C13" i="41"/>
  <c r="X13" i="41"/>
  <c r="D12" i="41"/>
  <c r="C18" i="86"/>
  <c r="BS13" i="27"/>
  <c r="GZ12" i="41" s="1"/>
  <c r="D17" i="48"/>
  <c r="F17" i="48"/>
  <c r="E17" i="8"/>
  <c r="E17" i="80"/>
  <c r="C15" i="73"/>
  <c r="E15" i="73" s="1"/>
  <c r="G15" i="73" s="1"/>
  <c r="B16" i="73"/>
  <c r="N15" i="60"/>
  <c r="F15" i="60"/>
  <c r="H15" i="60"/>
  <c r="AR15" i="60"/>
  <c r="AI16" i="60"/>
  <c r="AO16" i="60"/>
  <c r="AX16" i="60"/>
  <c r="Q16" i="60"/>
  <c r="Z16" i="60"/>
  <c r="AL16" i="60"/>
  <c r="BA16" i="60"/>
  <c r="B17" i="60"/>
  <c r="T16" i="60"/>
  <c r="W16" i="60"/>
  <c r="AC16" i="60"/>
  <c r="AF16" i="60"/>
  <c r="AU16" i="60"/>
  <c r="C16" i="127"/>
  <c r="B17" i="127"/>
  <c r="B20" i="127" s="1"/>
  <c r="A20" i="127" s="1"/>
  <c r="C10" i="117"/>
  <c r="E10" i="117" s="1"/>
  <c r="G10" i="117" s="1"/>
  <c r="B11" i="117"/>
  <c r="C10" i="109"/>
  <c r="E10" i="109" s="1"/>
  <c r="G10" i="109" s="1"/>
  <c r="B11" i="109"/>
  <c r="C10" i="111"/>
  <c r="E10" i="111" s="1"/>
  <c r="G10" i="111" s="1"/>
  <c r="B11" i="111"/>
  <c r="C11" i="24"/>
  <c r="E11" i="24" s="1"/>
  <c r="G11" i="24" s="1"/>
  <c r="B12" i="24"/>
  <c r="C11" i="57"/>
  <c r="E11" i="57" s="1"/>
  <c r="G11" i="57" s="1"/>
  <c r="B12" i="57"/>
  <c r="C12" i="43"/>
  <c r="E12" i="43" s="1"/>
  <c r="G12" i="43" s="1"/>
  <c r="B13" i="43"/>
  <c r="C10" i="125"/>
  <c r="E10" i="125" s="1"/>
  <c r="G10" i="125" s="1"/>
  <c r="B11" i="125"/>
  <c r="C11" i="23"/>
  <c r="B12" i="23"/>
  <c r="C11" i="17"/>
  <c r="E11" i="17" s="1"/>
  <c r="G11" i="17" s="1"/>
  <c r="B12" i="17"/>
  <c r="C11" i="65"/>
  <c r="E11" i="65" s="1"/>
  <c r="G11" i="65" s="1"/>
  <c r="B12" i="65"/>
  <c r="C11" i="85"/>
  <c r="E11" i="85" s="1"/>
  <c r="G11" i="85" s="1"/>
  <c r="B12" i="85"/>
  <c r="C12" i="11"/>
  <c r="B11" i="11"/>
  <c r="E10" i="11"/>
  <c r="G10" i="11" s="1"/>
  <c r="C10" i="94"/>
  <c r="E10" i="94" s="1"/>
  <c r="G10" i="94" s="1"/>
  <c r="B11" i="94"/>
  <c r="C10" i="95"/>
  <c r="E10" i="95" s="1"/>
  <c r="G10" i="95" s="1"/>
  <c r="B11" i="95"/>
  <c r="C10" i="38"/>
  <c r="E10" i="38" s="1"/>
  <c r="G10" i="38" s="1"/>
  <c r="B11" i="38"/>
  <c r="C10" i="93"/>
  <c r="E10" i="93" s="1"/>
  <c r="G10" i="93" s="1"/>
  <c r="B11" i="93"/>
  <c r="C10" i="61"/>
  <c r="E10" i="61" s="1"/>
  <c r="G10" i="61" s="1"/>
  <c r="B11" i="61"/>
  <c r="C10" i="16"/>
  <c r="E10" i="16" s="1"/>
  <c r="G10" i="16" s="1"/>
  <c r="B11" i="16"/>
  <c r="C10" i="107"/>
  <c r="E10" i="107" s="1"/>
  <c r="G10" i="107" s="1"/>
  <c r="B11" i="107"/>
  <c r="C10" i="19"/>
  <c r="E10" i="19" s="1"/>
  <c r="G10" i="19" s="1"/>
  <c r="B11" i="19"/>
  <c r="C10" i="77"/>
  <c r="E10" i="77" s="1"/>
  <c r="G10" i="77" s="1"/>
  <c r="B11" i="77"/>
  <c r="C10" i="75"/>
  <c r="E10" i="75" s="1"/>
  <c r="G10" i="75" s="1"/>
  <c r="B11" i="75"/>
  <c r="C10" i="112"/>
  <c r="E10" i="112" s="1"/>
  <c r="G10" i="112" s="1"/>
  <c r="B11" i="112"/>
  <c r="C10" i="124"/>
  <c r="E10" i="124" s="1"/>
  <c r="G10" i="124" s="1"/>
  <c r="B11" i="124"/>
  <c r="C10" i="88"/>
  <c r="E10" i="88" s="1"/>
  <c r="G10" i="88" s="1"/>
  <c r="B11" i="88"/>
  <c r="C10" i="18"/>
  <c r="E10" i="18" s="1"/>
  <c r="G10" i="18" s="1"/>
  <c r="B11" i="18"/>
  <c r="C10" i="119"/>
  <c r="E10" i="119" s="1"/>
  <c r="G10" i="119" s="1"/>
  <c r="B11" i="119"/>
  <c r="C10" i="14"/>
  <c r="E10" i="14" s="1"/>
  <c r="G10" i="14" s="1"/>
  <c r="B11" i="14"/>
  <c r="C10" i="104"/>
  <c r="E10" i="104" s="1"/>
  <c r="G10" i="104" s="1"/>
  <c r="B11" i="104"/>
  <c r="C10" i="50"/>
  <c r="E10" i="50" s="1"/>
  <c r="G10" i="50" s="1"/>
  <c r="B11" i="50"/>
  <c r="C10" i="64"/>
  <c r="E10" i="64" s="1"/>
  <c r="G10" i="64" s="1"/>
  <c r="B11" i="64"/>
  <c r="C10" i="22"/>
  <c r="E10" i="22" s="1"/>
  <c r="G10" i="22" s="1"/>
  <c r="B11" i="22"/>
  <c r="C10" i="46"/>
  <c r="E10" i="46" s="1"/>
  <c r="G10" i="46" s="1"/>
  <c r="B11" i="46"/>
  <c r="C10" i="78"/>
  <c r="E10" i="78" s="1"/>
  <c r="G10" i="78" s="1"/>
  <c r="B11" i="78"/>
  <c r="C10" i="80"/>
  <c r="G10" i="80" s="1"/>
  <c r="B11" i="80"/>
  <c r="C10" i="44"/>
  <c r="E10" i="44" s="1"/>
  <c r="G10" i="44" s="1"/>
  <c r="B11" i="44"/>
  <c r="C11" i="53"/>
  <c r="E11" i="53" s="1"/>
  <c r="G11" i="53" s="1"/>
  <c r="B12" i="53"/>
  <c r="C10" i="8"/>
  <c r="G10" i="8" s="1"/>
  <c r="B11" i="8"/>
  <c r="C10" i="66"/>
  <c r="E10" i="66" s="1"/>
  <c r="G10" i="66" s="1"/>
  <c r="B11" i="66"/>
  <c r="C10" i="67"/>
  <c r="E10" i="67" s="1"/>
  <c r="G10" i="67" s="1"/>
  <c r="B11" i="67"/>
  <c r="C11" i="49"/>
  <c r="E11" i="49" s="1"/>
  <c r="G11" i="49" s="1"/>
  <c r="B12" i="49"/>
  <c r="C10" i="21"/>
  <c r="E10" i="21" s="1"/>
  <c r="G10" i="21" s="1"/>
  <c r="B11" i="21"/>
  <c r="C9" i="91"/>
  <c r="E9" i="91" s="1"/>
  <c r="G9" i="91" s="1"/>
  <c r="B10" i="91"/>
  <c r="E8" i="92"/>
  <c r="B8" i="92"/>
  <c r="C11" i="48"/>
  <c r="E11" i="48" s="1"/>
  <c r="G11" i="48" s="1"/>
  <c r="B12" i="48"/>
  <c r="AC13" i="27"/>
  <c r="BU12" i="41" s="1"/>
  <c r="AD13" i="27"/>
  <c r="AJ13" i="27"/>
  <c r="AK13" i="27"/>
  <c r="AL13" i="27"/>
  <c r="AN13" i="27"/>
  <c r="AO13" i="27"/>
  <c r="BM13" i="27"/>
  <c r="GF12" i="41" s="1"/>
  <c r="BT13" i="27"/>
  <c r="HD12" i="41" s="1"/>
  <c r="A14" i="27"/>
  <c r="B16" i="126"/>
  <c r="B17" i="40"/>
  <c r="B20" i="40" s="1"/>
  <c r="A20" i="40" s="1"/>
  <c r="C16" i="40"/>
  <c r="C14" i="60"/>
  <c r="E14" i="60" s="1"/>
  <c r="E10" i="23"/>
  <c r="G10" i="23" s="1"/>
  <c r="CA11" i="41" l="1"/>
  <c r="BZ11" i="41"/>
  <c r="BY12" i="41"/>
  <c r="A41" i="9"/>
  <c r="A53" i="9"/>
  <c r="C13" i="71"/>
  <c r="E13" i="71" s="1"/>
  <c r="G13" i="71" s="1"/>
  <c r="B14" i="71"/>
  <c r="C11" i="121"/>
  <c r="E11" i="121" s="1"/>
  <c r="G11" i="121" s="1"/>
  <c r="B12" i="121"/>
  <c r="BW12" i="41"/>
  <c r="BV12" i="41"/>
  <c r="HA12" i="41"/>
  <c r="HB12" i="41"/>
  <c r="HF12" i="41"/>
  <c r="HE12" i="41"/>
  <c r="GH12" i="41"/>
  <c r="GG12" i="41"/>
  <c r="D13" i="41"/>
  <c r="B21" i="127"/>
  <c r="C20" i="127"/>
  <c r="B21" i="40"/>
  <c r="C20" i="40"/>
  <c r="BS14" i="27"/>
  <c r="GZ13" i="41" s="1"/>
  <c r="D18" i="48"/>
  <c r="F18" i="48"/>
  <c r="E18" i="8"/>
  <c r="E18" i="80"/>
  <c r="C16" i="73"/>
  <c r="E16" i="73" s="1"/>
  <c r="G16" i="73" s="1"/>
  <c r="B17" i="73"/>
  <c r="F16" i="60"/>
  <c r="N16" i="60"/>
  <c r="T17" i="60"/>
  <c r="AI17" i="60"/>
  <c r="AO17" i="60"/>
  <c r="AX17" i="60"/>
  <c r="B18" i="60"/>
  <c r="W17" i="60"/>
  <c r="AC17" i="60"/>
  <c r="AF17" i="60"/>
  <c r="Q17" i="60"/>
  <c r="Z17" i="60"/>
  <c r="AL17" i="60"/>
  <c r="AU17" i="60"/>
  <c r="BA17" i="60"/>
  <c r="AR16" i="60"/>
  <c r="H16" i="60"/>
  <c r="C17" i="127"/>
  <c r="B16" i="87"/>
  <c r="B14" i="41"/>
  <c r="C11" i="117"/>
  <c r="E11" i="117" s="1"/>
  <c r="G11" i="117" s="1"/>
  <c r="B12" i="117"/>
  <c r="C11" i="109"/>
  <c r="E11" i="109" s="1"/>
  <c r="G11" i="109" s="1"/>
  <c r="B12" i="109"/>
  <c r="C11" i="111"/>
  <c r="E11" i="111" s="1"/>
  <c r="G11" i="111" s="1"/>
  <c r="B12" i="111"/>
  <c r="C12" i="24"/>
  <c r="E12" i="24" s="1"/>
  <c r="G12" i="24" s="1"/>
  <c r="B13" i="24"/>
  <c r="C12" i="57"/>
  <c r="E12" i="57" s="1"/>
  <c r="G12" i="57" s="1"/>
  <c r="B13" i="57"/>
  <c r="C13" i="43"/>
  <c r="E13" i="43" s="1"/>
  <c r="G13" i="43" s="1"/>
  <c r="B14" i="43"/>
  <c r="C11" i="125"/>
  <c r="E11" i="125" s="1"/>
  <c r="G11" i="125" s="1"/>
  <c r="B12" i="125"/>
  <c r="C12" i="23"/>
  <c r="B13" i="23"/>
  <c r="C12" i="17"/>
  <c r="E12" i="17" s="1"/>
  <c r="G12" i="17" s="1"/>
  <c r="B13" i="17"/>
  <c r="C12" i="65"/>
  <c r="E12" i="65" s="1"/>
  <c r="G12" i="65" s="1"/>
  <c r="B13" i="65"/>
  <c r="C12" i="85"/>
  <c r="E12" i="85" s="1"/>
  <c r="G12" i="85" s="1"/>
  <c r="B13" i="85"/>
  <c r="C13" i="11"/>
  <c r="B12" i="11"/>
  <c r="E11" i="11"/>
  <c r="G11" i="11" s="1"/>
  <c r="C11" i="94"/>
  <c r="E11" i="94" s="1"/>
  <c r="G11" i="94" s="1"/>
  <c r="B12" i="94"/>
  <c r="C11" i="95"/>
  <c r="E11" i="95" s="1"/>
  <c r="G11" i="95" s="1"/>
  <c r="B12" i="95"/>
  <c r="C11" i="38"/>
  <c r="E11" i="38" s="1"/>
  <c r="G11" i="38" s="1"/>
  <c r="B12" i="38"/>
  <c r="C11" i="93"/>
  <c r="E11" i="93" s="1"/>
  <c r="G11" i="93" s="1"/>
  <c r="B12" i="93"/>
  <c r="C11" i="61"/>
  <c r="E11" i="61" s="1"/>
  <c r="G11" i="61" s="1"/>
  <c r="B12" i="61"/>
  <c r="C11" i="16"/>
  <c r="E11" i="16" s="1"/>
  <c r="G11" i="16" s="1"/>
  <c r="B12" i="16"/>
  <c r="C11" i="107"/>
  <c r="E11" i="107" s="1"/>
  <c r="G11" i="107" s="1"/>
  <c r="B12" i="107"/>
  <c r="C11" i="19"/>
  <c r="E11" i="19" s="1"/>
  <c r="G11" i="19" s="1"/>
  <c r="B12" i="19"/>
  <c r="C11" i="77"/>
  <c r="E11" i="77" s="1"/>
  <c r="G11" i="77" s="1"/>
  <c r="B12" i="77"/>
  <c r="C11" i="75"/>
  <c r="E11" i="75" s="1"/>
  <c r="G11" i="75" s="1"/>
  <c r="B12" i="75"/>
  <c r="C11" i="112"/>
  <c r="E11" i="112" s="1"/>
  <c r="G11" i="112" s="1"/>
  <c r="B12" i="112"/>
  <c r="C11" i="124"/>
  <c r="E11" i="124" s="1"/>
  <c r="G11" i="124" s="1"/>
  <c r="B12" i="124"/>
  <c r="C11" i="88"/>
  <c r="E11" i="88" s="1"/>
  <c r="G11" i="88" s="1"/>
  <c r="B12" i="88"/>
  <c r="C11" i="18"/>
  <c r="E11" i="18" s="1"/>
  <c r="G11" i="18" s="1"/>
  <c r="B12" i="18"/>
  <c r="C11" i="119"/>
  <c r="E11" i="119" s="1"/>
  <c r="G11" i="119" s="1"/>
  <c r="B12" i="119"/>
  <c r="C11" i="14"/>
  <c r="E11" i="14" s="1"/>
  <c r="G11" i="14" s="1"/>
  <c r="B12" i="14"/>
  <c r="C11" i="104"/>
  <c r="E11" i="104" s="1"/>
  <c r="G11" i="104" s="1"/>
  <c r="B12" i="104"/>
  <c r="B12" i="50"/>
  <c r="C11" i="50"/>
  <c r="E11" i="50" s="1"/>
  <c r="G11" i="50" s="1"/>
  <c r="C11" i="64"/>
  <c r="E11" i="64" s="1"/>
  <c r="G11" i="64" s="1"/>
  <c r="B12" i="64"/>
  <c r="C11" i="22"/>
  <c r="E11" i="22" s="1"/>
  <c r="G11" i="22" s="1"/>
  <c r="B12" i="22"/>
  <c r="C11" i="46"/>
  <c r="E11" i="46" s="1"/>
  <c r="G11" i="46" s="1"/>
  <c r="B12" i="46"/>
  <c r="C11" i="78"/>
  <c r="E11" i="78" s="1"/>
  <c r="G11" i="78" s="1"/>
  <c r="B12" i="78"/>
  <c r="C11" i="80"/>
  <c r="G11" i="80" s="1"/>
  <c r="B12" i="80"/>
  <c r="C11" i="44"/>
  <c r="E11" i="44" s="1"/>
  <c r="G11" i="44" s="1"/>
  <c r="B12" i="44"/>
  <c r="C12" i="53"/>
  <c r="E12" i="53" s="1"/>
  <c r="G12" i="53" s="1"/>
  <c r="B13" i="53"/>
  <c r="C11" i="8"/>
  <c r="G11" i="8" s="1"/>
  <c r="B12" i="8"/>
  <c r="C11" i="66"/>
  <c r="E11" i="66" s="1"/>
  <c r="G11" i="66" s="1"/>
  <c r="B12" i="66"/>
  <c r="C11" i="67"/>
  <c r="E11" i="67" s="1"/>
  <c r="G11" i="67" s="1"/>
  <c r="B12" i="67"/>
  <c r="C12" i="49"/>
  <c r="E12" i="49" s="1"/>
  <c r="G12" i="49" s="1"/>
  <c r="B13" i="49"/>
  <c r="C11" i="21"/>
  <c r="E11" i="21" s="1"/>
  <c r="G11" i="21" s="1"/>
  <c r="B12" i="21"/>
  <c r="C10" i="91"/>
  <c r="E10" i="91" s="1"/>
  <c r="G10" i="91" s="1"/>
  <c r="B11" i="91"/>
  <c r="G8" i="92"/>
  <c r="C9" i="92"/>
  <c r="C12" i="48"/>
  <c r="E12" i="48" s="1"/>
  <c r="G12" i="48" s="1"/>
  <c r="B13" i="48"/>
  <c r="AC14" i="27"/>
  <c r="BU13" i="41" s="1"/>
  <c r="AD14" i="27"/>
  <c r="AJ14" i="27"/>
  <c r="AK14" i="27"/>
  <c r="AL14" i="27"/>
  <c r="AN14" i="27"/>
  <c r="AO14" i="27"/>
  <c r="BM14" i="27"/>
  <c r="GF13" i="41" s="1"/>
  <c r="BT14" i="27"/>
  <c r="HD13" i="41" s="1"/>
  <c r="A15" i="27"/>
  <c r="B19" i="86"/>
  <c r="B17" i="126"/>
  <c r="B20" i="126" s="1"/>
  <c r="A20" i="126" s="1"/>
  <c r="C16" i="126"/>
  <c r="C17" i="40"/>
  <c r="C15" i="60"/>
  <c r="E15" i="60" s="1"/>
  <c r="E11" i="23"/>
  <c r="G11" i="23" s="1"/>
  <c r="BZ12" i="41" l="1"/>
  <c r="CA12" i="41"/>
  <c r="BY13" i="41"/>
  <c r="CQ14" i="41"/>
  <c r="A42" i="9"/>
  <c r="A54" i="9"/>
  <c r="B15" i="71"/>
  <c r="C14" i="71"/>
  <c r="E14" i="71" s="1"/>
  <c r="G14" i="71" s="1"/>
  <c r="B13" i="121"/>
  <c r="C12" i="121"/>
  <c r="E12" i="121" s="1"/>
  <c r="G12" i="121" s="1"/>
  <c r="GG13" i="41"/>
  <c r="GH13" i="41"/>
  <c r="HB13" i="41"/>
  <c r="HA13" i="41"/>
  <c r="HF13" i="41"/>
  <c r="HE13" i="41"/>
  <c r="BW13" i="41"/>
  <c r="BV13" i="41"/>
  <c r="B22" i="127"/>
  <c r="C21" i="127"/>
  <c r="B21" i="126"/>
  <c r="C20" i="126"/>
  <c r="C21" i="40"/>
  <c r="B22" i="40"/>
  <c r="BS15" i="27"/>
  <c r="GZ14" i="41" s="1"/>
  <c r="D19" i="48"/>
  <c r="F19" i="48"/>
  <c r="E19" i="8"/>
  <c r="E19" i="80"/>
  <c r="C17" i="73"/>
  <c r="E17" i="73" s="1"/>
  <c r="G17" i="73" s="1"/>
  <c r="B18" i="73"/>
  <c r="Q18" i="60"/>
  <c r="W18" i="60"/>
  <c r="AX18" i="60"/>
  <c r="B19" i="60"/>
  <c r="T18" i="60"/>
  <c r="AC18" i="60"/>
  <c r="Z18" i="60"/>
  <c r="AF18" i="60"/>
  <c r="AI18" i="60"/>
  <c r="AL18" i="60"/>
  <c r="AO18" i="60"/>
  <c r="AU18" i="60"/>
  <c r="BA18" i="60"/>
  <c r="AR17" i="60"/>
  <c r="H17" i="60"/>
  <c r="N17" i="60"/>
  <c r="F17" i="60"/>
  <c r="C17" i="60" s="1"/>
  <c r="E17" i="60" s="1"/>
  <c r="C16" i="87"/>
  <c r="B17" i="87"/>
  <c r="B20" i="87" s="1"/>
  <c r="A20" i="87" s="1"/>
  <c r="C14" i="41"/>
  <c r="B15" i="41"/>
  <c r="C12" i="117"/>
  <c r="E12" i="117" s="1"/>
  <c r="G12" i="117" s="1"/>
  <c r="B13" i="117"/>
  <c r="C12" i="109"/>
  <c r="E12" i="109" s="1"/>
  <c r="G12" i="109" s="1"/>
  <c r="B13" i="109"/>
  <c r="C12" i="111"/>
  <c r="E12" i="111" s="1"/>
  <c r="G12" i="111" s="1"/>
  <c r="B13" i="111"/>
  <c r="C13" i="24"/>
  <c r="E13" i="24" s="1"/>
  <c r="G13" i="24" s="1"/>
  <c r="B14" i="24"/>
  <c r="C13" i="57"/>
  <c r="E13" i="57" s="1"/>
  <c r="G13" i="57" s="1"/>
  <c r="B14" i="57"/>
  <c r="C14" i="43"/>
  <c r="E14" i="43" s="1"/>
  <c r="G14" i="43" s="1"/>
  <c r="B15" i="43"/>
  <c r="B13" i="125"/>
  <c r="C12" i="125"/>
  <c r="E12" i="125" s="1"/>
  <c r="G12" i="125" s="1"/>
  <c r="E12" i="23"/>
  <c r="G12" i="23" s="1"/>
  <c r="C13" i="23"/>
  <c r="B14" i="23"/>
  <c r="C13" i="17"/>
  <c r="E13" i="17" s="1"/>
  <c r="G13" i="17" s="1"/>
  <c r="B14" i="17"/>
  <c r="C13" i="65"/>
  <c r="E13" i="65" s="1"/>
  <c r="G13" i="65" s="1"/>
  <c r="B14" i="65"/>
  <c r="C13" i="85"/>
  <c r="E13" i="85" s="1"/>
  <c r="G13" i="85" s="1"/>
  <c r="B14" i="85"/>
  <c r="C14" i="11"/>
  <c r="B13" i="11"/>
  <c r="E12" i="11"/>
  <c r="G12" i="11" s="1"/>
  <c r="C12" i="94"/>
  <c r="E12" i="94" s="1"/>
  <c r="G12" i="94" s="1"/>
  <c r="B13" i="94"/>
  <c r="C12" i="95"/>
  <c r="E12" i="95" s="1"/>
  <c r="G12" i="95" s="1"/>
  <c r="B13" i="95"/>
  <c r="C12" i="38"/>
  <c r="E12" i="38" s="1"/>
  <c r="G12" i="38" s="1"/>
  <c r="B13" i="38"/>
  <c r="C12" i="93"/>
  <c r="E12" i="93" s="1"/>
  <c r="G12" i="93" s="1"/>
  <c r="B13" i="93"/>
  <c r="C12" i="61"/>
  <c r="E12" i="61" s="1"/>
  <c r="G12" i="61" s="1"/>
  <c r="B13" i="61"/>
  <c r="C12" i="16"/>
  <c r="E12" i="16" s="1"/>
  <c r="G12" i="16" s="1"/>
  <c r="B13" i="16"/>
  <c r="C12" i="107"/>
  <c r="E12" i="107" s="1"/>
  <c r="G12" i="107" s="1"/>
  <c r="B13" i="107"/>
  <c r="C12" i="19"/>
  <c r="E12" i="19" s="1"/>
  <c r="G12" i="19" s="1"/>
  <c r="B13" i="19"/>
  <c r="C12" i="77"/>
  <c r="E12" i="77" s="1"/>
  <c r="G12" i="77" s="1"/>
  <c r="B13" i="77"/>
  <c r="C12" i="75"/>
  <c r="E12" i="75" s="1"/>
  <c r="G12" i="75" s="1"/>
  <c r="B13" i="75"/>
  <c r="C12" i="112"/>
  <c r="E12" i="112" s="1"/>
  <c r="G12" i="112" s="1"/>
  <c r="B13" i="112"/>
  <c r="C12" i="124"/>
  <c r="E12" i="124" s="1"/>
  <c r="G12" i="124" s="1"/>
  <c r="B13" i="124"/>
  <c r="C12" i="88"/>
  <c r="E12" i="88" s="1"/>
  <c r="G12" i="88" s="1"/>
  <c r="B13" i="88"/>
  <c r="C12" i="18"/>
  <c r="E12" i="18" s="1"/>
  <c r="G12" i="18" s="1"/>
  <c r="B13" i="18"/>
  <c r="C12" i="119"/>
  <c r="E12" i="119" s="1"/>
  <c r="G12" i="119" s="1"/>
  <c r="B13" i="119"/>
  <c r="C12" i="14"/>
  <c r="E12" i="14" s="1"/>
  <c r="G12" i="14" s="1"/>
  <c r="B13" i="14"/>
  <c r="B13" i="104"/>
  <c r="C12" i="104"/>
  <c r="E12" i="104" s="1"/>
  <c r="G12" i="104" s="1"/>
  <c r="B13" i="50"/>
  <c r="C12" i="50"/>
  <c r="E12" i="50" s="1"/>
  <c r="G12" i="50" s="1"/>
  <c r="C12" i="64"/>
  <c r="E12" i="64" s="1"/>
  <c r="G12" i="64" s="1"/>
  <c r="B13" i="64"/>
  <c r="C12" i="22"/>
  <c r="E12" i="22" s="1"/>
  <c r="G12" i="22" s="1"/>
  <c r="B13" i="22"/>
  <c r="C12" i="46"/>
  <c r="E12" i="46" s="1"/>
  <c r="G12" i="46" s="1"/>
  <c r="B13" i="46"/>
  <c r="C12" i="78"/>
  <c r="E12" i="78" s="1"/>
  <c r="G12" i="78" s="1"/>
  <c r="B13" i="78"/>
  <c r="C12" i="80"/>
  <c r="G12" i="80" s="1"/>
  <c r="B13" i="80"/>
  <c r="C12" i="44"/>
  <c r="E12" i="44" s="1"/>
  <c r="G12" i="44" s="1"/>
  <c r="B13" i="44"/>
  <c r="C13" i="53"/>
  <c r="E13" i="53" s="1"/>
  <c r="G13" i="53" s="1"/>
  <c r="B14" i="53"/>
  <c r="C12" i="8"/>
  <c r="G12" i="8" s="1"/>
  <c r="B13" i="8"/>
  <c r="C12" i="66"/>
  <c r="E12" i="66" s="1"/>
  <c r="G12" i="66" s="1"/>
  <c r="B13" i="66"/>
  <c r="C12" i="67"/>
  <c r="E12" i="67" s="1"/>
  <c r="G12" i="67" s="1"/>
  <c r="B13" i="67"/>
  <c r="C13" i="49"/>
  <c r="E13" i="49" s="1"/>
  <c r="G13" i="49" s="1"/>
  <c r="B14" i="49"/>
  <c r="C12" i="21"/>
  <c r="E12" i="21" s="1"/>
  <c r="G12" i="21" s="1"/>
  <c r="B13" i="21"/>
  <c r="C11" i="91"/>
  <c r="E11" i="91" s="1"/>
  <c r="G11" i="91" s="1"/>
  <c r="B12" i="91"/>
  <c r="E9" i="92"/>
  <c r="B9" i="92"/>
  <c r="C13" i="48"/>
  <c r="E13" i="48" s="1"/>
  <c r="G13" i="48" s="1"/>
  <c r="B14" i="48"/>
  <c r="AC15" i="27"/>
  <c r="BU14" i="41" s="1"/>
  <c r="AD15" i="27"/>
  <c r="AJ15" i="27"/>
  <c r="AK15" i="27"/>
  <c r="AL15" i="27"/>
  <c r="AN15" i="27"/>
  <c r="AO15" i="27"/>
  <c r="BM15" i="27"/>
  <c r="GF14" i="41" s="1"/>
  <c r="BT15" i="27"/>
  <c r="HD14" i="41" s="1"/>
  <c r="A16" i="27"/>
  <c r="B20" i="86"/>
  <c r="C19" i="86"/>
  <c r="C17" i="126"/>
  <c r="C16" i="60"/>
  <c r="E16" i="60" s="1"/>
  <c r="CA13" i="41" l="1"/>
  <c r="BZ13" i="41"/>
  <c r="BY14" i="41"/>
  <c r="CQ15" i="41"/>
  <c r="A43" i="9"/>
  <c r="C15" i="71"/>
  <c r="E15" i="71" s="1"/>
  <c r="G15" i="71" s="1"/>
  <c r="B16" i="71"/>
  <c r="B14" i="121"/>
  <c r="C13" i="121"/>
  <c r="E13" i="121" s="1"/>
  <c r="G13" i="121" s="1"/>
  <c r="C20" i="87"/>
  <c r="B21" i="87"/>
  <c r="C22" i="127"/>
  <c r="B23" i="127"/>
  <c r="C23" i="127" s="1"/>
  <c r="C21" i="126"/>
  <c r="B22" i="126"/>
  <c r="B23" i="40"/>
  <c r="C22" i="40"/>
  <c r="BS16" i="27"/>
  <c r="GZ15" i="41" s="1"/>
  <c r="D20" i="48"/>
  <c r="F20" i="48"/>
  <c r="E20" i="8"/>
  <c r="E20" i="80"/>
  <c r="C18" i="73"/>
  <c r="E18" i="73" s="1"/>
  <c r="G18" i="73" s="1"/>
  <c r="B19" i="73"/>
  <c r="T19" i="60"/>
  <c r="AC19" i="60"/>
  <c r="AX19" i="60"/>
  <c r="BA19" i="60"/>
  <c r="B20" i="60"/>
  <c r="W19" i="60"/>
  <c r="AF19" i="60"/>
  <c r="AO19" i="60"/>
  <c r="AU19" i="60"/>
  <c r="Q19" i="60"/>
  <c r="Z19" i="60"/>
  <c r="AI19" i="60"/>
  <c r="AL19" i="60"/>
  <c r="F18" i="60"/>
  <c r="N18" i="60"/>
  <c r="AR18" i="60"/>
  <c r="H18" i="60"/>
  <c r="C17" i="87"/>
  <c r="B16" i="41"/>
  <c r="C15" i="41"/>
  <c r="C13" i="117"/>
  <c r="E13" i="117" s="1"/>
  <c r="G13" i="117" s="1"/>
  <c r="B14" i="117"/>
  <c r="C13" i="109"/>
  <c r="E13" i="109" s="1"/>
  <c r="G13" i="109" s="1"/>
  <c r="B14" i="109"/>
  <c r="C13" i="111"/>
  <c r="E13" i="111" s="1"/>
  <c r="G13" i="111" s="1"/>
  <c r="B14" i="111"/>
  <c r="C14" i="24"/>
  <c r="E14" i="24" s="1"/>
  <c r="G14" i="24" s="1"/>
  <c r="B15" i="24"/>
  <c r="C14" i="57"/>
  <c r="E14" i="57" s="1"/>
  <c r="G14" i="57" s="1"/>
  <c r="B15" i="57"/>
  <c r="C15" i="43"/>
  <c r="E15" i="43" s="1"/>
  <c r="G15" i="43" s="1"/>
  <c r="B16" i="43"/>
  <c r="B14" i="125"/>
  <c r="C13" i="125"/>
  <c r="E13" i="125" s="1"/>
  <c r="G13" i="125" s="1"/>
  <c r="C14" i="23"/>
  <c r="B15" i="23"/>
  <c r="C14" i="17"/>
  <c r="E14" i="17" s="1"/>
  <c r="G14" i="17" s="1"/>
  <c r="B15" i="17"/>
  <c r="C14" i="65"/>
  <c r="E14" i="65" s="1"/>
  <c r="G14" i="65" s="1"/>
  <c r="B15" i="65"/>
  <c r="C14" i="85"/>
  <c r="E14" i="85" s="1"/>
  <c r="G14" i="85" s="1"/>
  <c r="B15" i="85"/>
  <c r="C15" i="11"/>
  <c r="B14" i="11"/>
  <c r="E13" i="11"/>
  <c r="G13" i="11" s="1"/>
  <c r="C13" i="94"/>
  <c r="E13" i="94" s="1"/>
  <c r="G13" i="94" s="1"/>
  <c r="B14" i="94"/>
  <c r="C13" i="95"/>
  <c r="E13" i="95" s="1"/>
  <c r="G13" i="95" s="1"/>
  <c r="B14" i="95"/>
  <c r="C13" i="38"/>
  <c r="E13" i="38" s="1"/>
  <c r="G13" i="38" s="1"/>
  <c r="B14" i="38"/>
  <c r="C13" i="93"/>
  <c r="E13" i="93" s="1"/>
  <c r="G13" i="93" s="1"/>
  <c r="B14" i="93"/>
  <c r="C13" i="61"/>
  <c r="E13" i="61" s="1"/>
  <c r="G13" i="61" s="1"/>
  <c r="B14" i="61"/>
  <c r="C13" i="16"/>
  <c r="E13" i="16" s="1"/>
  <c r="G13" i="16" s="1"/>
  <c r="B14" i="16"/>
  <c r="C13" i="107"/>
  <c r="E13" i="107" s="1"/>
  <c r="G13" i="107" s="1"/>
  <c r="B14" i="107"/>
  <c r="B14" i="19"/>
  <c r="C13" i="19"/>
  <c r="E13" i="19" s="1"/>
  <c r="G13" i="19" s="1"/>
  <c r="C13" i="77"/>
  <c r="E13" i="77" s="1"/>
  <c r="G13" i="77" s="1"/>
  <c r="B14" i="77"/>
  <c r="C13" i="75"/>
  <c r="E13" i="75" s="1"/>
  <c r="G13" i="75" s="1"/>
  <c r="B14" i="75"/>
  <c r="C13" i="112"/>
  <c r="E13" i="112" s="1"/>
  <c r="G13" i="112" s="1"/>
  <c r="B14" i="112"/>
  <c r="C13" i="124"/>
  <c r="E13" i="124" s="1"/>
  <c r="G13" i="124" s="1"/>
  <c r="B14" i="124"/>
  <c r="C13" i="88"/>
  <c r="E13" i="88" s="1"/>
  <c r="G13" i="88" s="1"/>
  <c r="B14" i="88"/>
  <c r="C13" i="18"/>
  <c r="E13" i="18" s="1"/>
  <c r="G13" i="18" s="1"/>
  <c r="B14" i="18"/>
  <c r="C13" i="119"/>
  <c r="E13" i="119" s="1"/>
  <c r="G13" i="119" s="1"/>
  <c r="B14" i="119"/>
  <c r="C13" i="14"/>
  <c r="E13" i="14" s="1"/>
  <c r="G13" i="14" s="1"/>
  <c r="B14" i="14"/>
  <c r="C13" i="104"/>
  <c r="E13" i="104" s="1"/>
  <c r="G13" i="104" s="1"/>
  <c r="B14" i="104"/>
  <c r="C13" i="50"/>
  <c r="E13" i="50" s="1"/>
  <c r="G13" i="50" s="1"/>
  <c r="B14" i="50"/>
  <c r="C13" i="64"/>
  <c r="E13" i="64" s="1"/>
  <c r="G13" i="64" s="1"/>
  <c r="B14" i="64"/>
  <c r="C13" i="22"/>
  <c r="E13" i="22" s="1"/>
  <c r="G13" i="22" s="1"/>
  <c r="B14" i="22"/>
  <c r="C13" i="46"/>
  <c r="E13" i="46" s="1"/>
  <c r="G13" i="46" s="1"/>
  <c r="B14" i="46"/>
  <c r="C13" i="78"/>
  <c r="E13" i="78" s="1"/>
  <c r="G13" i="78" s="1"/>
  <c r="B14" i="78"/>
  <c r="C13" i="80"/>
  <c r="G13" i="80" s="1"/>
  <c r="B14" i="80"/>
  <c r="C13" i="44"/>
  <c r="E13" i="44" s="1"/>
  <c r="G13" i="44" s="1"/>
  <c r="B14" i="44"/>
  <c r="C14" i="53"/>
  <c r="E14" i="53" s="1"/>
  <c r="G14" i="53" s="1"/>
  <c r="B15" i="53"/>
  <c r="C13" i="8"/>
  <c r="G13" i="8" s="1"/>
  <c r="B14" i="8"/>
  <c r="C13" i="66"/>
  <c r="E13" i="66" s="1"/>
  <c r="G13" i="66" s="1"/>
  <c r="B14" i="66"/>
  <c r="C13" i="67"/>
  <c r="E13" i="67" s="1"/>
  <c r="G13" i="67" s="1"/>
  <c r="B14" i="67"/>
  <c r="C14" i="49"/>
  <c r="E14" i="49" s="1"/>
  <c r="G14" i="49" s="1"/>
  <c r="B15" i="49"/>
  <c r="C13" i="21"/>
  <c r="E13" i="21" s="1"/>
  <c r="G13" i="21" s="1"/>
  <c r="B14" i="21"/>
  <c r="C12" i="91"/>
  <c r="E12" i="91" s="1"/>
  <c r="G12" i="91" s="1"/>
  <c r="B13" i="91"/>
  <c r="G9" i="92"/>
  <c r="C10" i="92"/>
  <c r="C14" i="48"/>
  <c r="E14" i="48" s="1"/>
  <c r="G14" i="48" s="1"/>
  <c r="B15" i="48"/>
  <c r="AC16" i="27"/>
  <c r="BU15" i="41" s="1"/>
  <c r="AD16" i="27"/>
  <c r="AJ16" i="27"/>
  <c r="AK16" i="27"/>
  <c r="AL16" i="27"/>
  <c r="AN16" i="27"/>
  <c r="AO16" i="27"/>
  <c r="BM16" i="27"/>
  <c r="GF15" i="41" s="1"/>
  <c r="BT16" i="27"/>
  <c r="HD15" i="41" s="1"/>
  <c r="A17" i="27"/>
  <c r="C20" i="86"/>
  <c r="B21" i="86"/>
  <c r="B24" i="86" s="1"/>
  <c r="E13" i="23"/>
  <c r="G13" i="23" s="1"/>
  <c r="BY15" i="41" l="1"/>
  <c r="B19" i="41"/>
  <c r="CQ16" i="41"/>
  <c r="CQ17" i="41" s="1"/>
  <c r="C16" i="71"/>
  <c r="E16" i="71" s="1"/>
  <c r="G16" i="71" s="1"/>
  <c r="B17" i="71"/>
  <c r="C14" i="121"/>
  <c r="E14" i="121" s="1"/>
  <c r="G14" i="121" s="1"/>
  <c r="B15" i="121"/>
  <c r="B20" i="41"/>
  <c r="C19" i="41"/>
  <c r="B25" i="86"/>
  <c r="C24" i="86"/>
  <c r="C21" i="87"/>
  <c r="B22" i="87"/>
  <c r="C22" i="126"/>
  <c r="B23" i="126"/>
  <c r="C23" i="126" s="1"/>
  <c r="B24" i="40"/>
  <c r="C24" i="40" s="1"/>
  <c r="C23" i="40"/>
  <c r="BS17" i="27"/>
  <c r="GZ16" i="41" s="1"/>
  <c r="GZ17" i="41" s="1"/>
  <c r="D21" i="48"/>
  <c r="F21" i="48"/>
  <c r="E21" i="8"/>
  <c r="E21" i="80"/>
  <c r="C19" i="73"/>
  <c r="E19" i="73" s="1"/>
  <c r="G19" i="73" s="1"/>
  <c r="B20" i="73"/>
  <c r="Q20" i="60"/>
  <c r="BA20" i="60"/>
  <c r="AC20" i="60"/>
  <c r="AL20" i="60"/>
  <c r="AX20" i="60"/>
  <c r="T20" i="60"/>
  <c r="W20" i="60"/>
  <c r="AF20" i="60"/>
  <c r="AU20" i="60"/>
  <c r="B21" i="60"/>
  <c r="Z20" i="60"/>
  <c r="AI20" i="60"/>
  <c r="AO20" i="60"/>
  <c r="N19" i="60"/>
  <c r="F19" i="60"/>
  <c r="H19" i="60"/>
  <c r="AR19" i="60"/>
  <c r="C16" i="41"/>
  <c r="C14" i="117"/>
  <c r="E14" i="117" s="1"/>
  <c r="G14" i="117" s="1"/>
  <c r="B15" i="117"/>
  <c r="C14" i="109"/>
  <c r="E14" i="109" s="1"/>
  <c r="G14" i="109" s="1"/>
  <c r="B15" i="109"/>
  <c r="C14" i="111"/>
  <c r="E14" i="111" s="1"/>
  <c r="G14" i="111" s="1"/>
  <c r="B15" i="111"/>
  <c r="C15" i="24"/>
  <c r="E15" i="24" s="1"/>
  <c r="G15" i="24" s="1"/>
  <c r="B16" i="24"/>
  <c r="C15" i="57"/>
  <c r="E15" i="57" s="1"/>
  <c r="G15" i="57" s="1"/>
  <c r="B16" i="57"/>
  <c r="C16" i="43"/>
  <c r="E16" i="43" s="1"/>
  <c r="G16" i="43" s="1"/>
  <c r="B17" i="43"/>
  <c r="C14" i="125"/>
  <c r="E14" i="125" s="1"/>
  <c r="G14" i="125" s="1"/>
  <c r="B15" i="125"/>
  <c r="E14" i="23"/>
  <c r="G14" i="23" s="1"/>
  <c r="C15" i="23"/>
  <c r="B16" i="23"/>
  <c r="C15" i="17"/>
  <c r="E15" i="17" s="1"/>
  <c r="G15" i="17" s="1"/>
  <c r="B16" i="17"/>
  <c r="C15" i="65"/>
  <c r="E15" i="65" s="1"/>
  <c r="G15" i="65" s="1"/>
  <c r="B16" i="65"/>
  <c r="C15" i="85"/>
  <c r="E15" i="85" s="1"/>
  <c r="G15" i="85" s="1"/>
  <c r="B16" i="85"/>
  <c r="C16" i="11"/>
  <c r="B15" i="11"/>
  <c r="E14" i="11"/>
  <c r="G14" i="11" s="1"/>
  <c r="C14" i="94"/>
  <c r="E14" i="94" s="1"/>
  <c r="G14" i="94" s="1"/>
  <c r="B15" i="94"/>
  <c r="C14" i="95"/>
  <c r="E14" i="95" s="1"/>
  <c r="G14" i="95" s="1"/>
  <c r="B15" i="95"/>
  <c r="C14" i="38"/>
  <c r="E14" i="38" s="1"/>
  <c r="G14" i="38" s="1"/>
  <c r="B15" i="38"/>
  <c r="C14" i="93"/>
  <c r="E14" i="93" s="1"/>
  <c r="G14" i="93" s="1"/>
  <c r="B15" i="93"/>
  <c r="C14" i="61"/>
  <c r="E14" i="61" s="1"/>
  <c r="G14" i="61" s="1"/>
  <c r="B15" i="61"/>
  <c r="C14" i="16"/>
  <c r="E14" i="16" s="1"/>
  <c r="G14" i="16" s="1"/>
  <c r="B15" i="16"/>
  <c r="C14" i="107"/>
  <c r="E14" i="107" s="1"/>
  <c r="G14" i="107" s="1"/>
  <c r="B15" i="107"/>
  <c r="C14" i="19"/>
  <c r="E14" i="19" s="1"/>
  <c r="G14" i="19" s="1"/>
  <c r="B15" i="19"/>
  <c r="C14" i="77"/>
  <c r="E14" i="77" s="1"/>
  <c r="G14" i="77" s="1"/>
  <c r="B15" i="77"/>
  <c r="C14" i="75"/>
  <c r="E14" i="75" s="1"/>
  <c r="G14" i="75" s="1"/>
  <c r="B15" i="75"/>
  <c r="C14" i="112"/>
  <c r="E14" i="112" s="1"/>
  <c r="G14" i="112" s="1"/>
  <c r="B15" i="112"/>
  <c r="C14" i="124"/>
  <c r="E14" i="124" s="1"/>
  <c r="G14" i="124" s="1"/>
  <c r="B15" i="124"/>
  <c r="C14" i="88"/>
  <c r="E14" i="88" s="1"/>
  <c r="G14" i="88" s="1"/>
  <c r="B15" i="88"/>
  <c r="C14" i="18"/>
  <c r="E14" i="18" s="1"/>
  <c r="G14" i="18" s="1"/>
  <c r="B15" i="18"/>
  <c r="C14" i="119"/>
  <c r="E14" i="119" s="1"/>
  <c r="G14" i="119" s="1"/>
  <c r="B15" i="119"/>
  <c r="C14" i="14"/>
  <c r="E14" i="14" s="1"/>
  <c r="G14" i="14" s="1"/>
  <c r="B15" i="14"/>
  <c r="B15" i="104"/>
  <c r="C14" i="104"/>
  <c r="E14" i="104" s="1"/>
  <c r="G14" i="104" s="1"/>
  <c r="C14" i="50"/>
  <c r="E14" i="50" s="1"/>
  <c r="G14" i="50" s="1"/>
  <c r="B15" i="50"/>
  <c r="C14" i="64"/>
  <c r="E14" i="64" s="1"/>
  <c r="G14" i="64" s="1"/>
  <c r="B15" i="64"/>
  <c r="C14" i="22"/>
  <c r="E14" i="22" s="1"/>
  <c r="G14" i="22" s="1"/>
  <c r="B15" i="22"/>
  <c r="C14" i="46"/>
  <c r="E14" i="46" s="1"/>
  <c r="G14" i="46" s="1"/>
  <c r="B15" i="46"/>
  <c r="C14" i="78"/>
  <c r="E14" i="78" s="1"/>
  <c r="G14" i="78" s="1"/>
  <c r="B15" i="78"/>
  <c r="C14" i="80"/>
  <c r="G14" i="80" s="1"/>
  <c r="B15" i="80"/>
  <c r="C14" i="44"/>
  <c r="E14" i="44" s="1"/>
  <c r="G14" i="44" s="1"/>
  <c r="B15" i="44"/>
  <c r="C15" i="53"/>
  <c r="E15" i="53" s="1"/>
  <c r="G15" i="53" s="1"/>
  <c r="B16" i="53"/>
  <c r="C14" i="8"/>
  <c r="G14" i="8" s="1"/>
  <c r="B15" i="8"/>
  <c r="C14" i="66"/>
  <c r="E14" i="66" s="1"/>
  <c r="G14" i="66" s="1"/>
  <c r="B15" i="66"/>
  <c r="C14" i="67"/>
  <c r="E14" i="67" s="1"/>
  <c r="G14" i="67" s="1"/>
  <c r="B15" i="67"/>
  <c r="C15" i="49"/>
  <c r="E15" i="49" s="1"/>
  <c r="G15" i="49" s="1"/>
  <c r="B16" i="49"/>
  <c r="C14" i="21"/>
  <c r="E14" i="21" s="1"/>
  <c r="G14" i="21" s="1"/>
  <c r="B15" i="21"/>
  <c r="C13" i="91"/>
  <c r="E13" i="91" s="1"/>
  <c r="G13" i="91" s="1"/>
  <c r="B14" i="91"/>
  <c r="E10" i="92"/>
  <c r="B10" i="92"/>
  <c r="C15" i="48"/>
  <c r="E15" i="48" s="1"/>
  <c r="G15" i="48" s="1"/>
  <c r="B16" i="48"/>
  <c r="AC17" i="27"/>
  <c r="BU16" i="41" s="1"/>
  <c r="BU17" i="41" s="1"/>
  <c r="AD17" i="27"/>
  <c r="AJ17" i="27"/>
  <c r="AK17" i="27"/>
  <c r="AL17" i="27"/>
  <c r="AN17" i="27"/>
  <c r="AO17" i="27"/>
  <c r="BM17" i="27"/>
  <c r="GF16" i="41" s="1"/>
  <c r="GF17" i="41" s="1"/>
  <c r="BT17" i="27"/>
  <c r="HD16" i="41" s="1"/>
  <c r="HD17" i="41" s="1"/>
  <c r="A18" i="27"/>
  <c r="C21" i="86"/>
  <c r="C18" i="60"/>
  <c r="E18" i="60" s="1"/>
  <c r="BY16" i="41" l="1"/>
  <c r="BY17" i="41" s="1"/>
  <c r="AJ20" i="41"/>
  <c r="DC20" i="41"/>
  <c r="GE20" i="41"/>
  <c r="FG20" i="41"/>
  <c r="AN20" i="41"/>
  <c r="DG20" i="41"/>
  <c r="AV20" i="41"/>
  <c r="BT20" i="41"/>
  <c r="CU20" i="41"/>
  <c r="GA20" i="41"/>
  <c r="AR20" i="41"/>
  <c r="DK20" i="41"/>
  <c r="GI20" i="41"/>
  <c r="DO20" i="41"/>
  <c r="EY20" i="41"/>
  <c r="H20" i="41"/>
  <c r="L20" i="41"/>
  <c r="T20" i="41"/>
  <c r="FS20" i="41"/>
  <c r="CY20" i="41"/>
  <c r="CN20" i="41"/>
  <c r="CQ20" i="41"/>
  <c r="FW20" i="41"/>
  <c r="AZ20" i="41"/>
  <c r="DS20" i="41"/>
  <c r="GM20" i="41"/>
  <c r="FK20" i="41"/>
  <c r="BD20" i="41"/>
  <c r="DW20" i="41"/>
  <c r="GQ20" i="41"/>
  <c r="EM20" i="41"/>
  <c r="BX20" i="41"/>
  <c r="CF20" i="41"/>
  <c r="CJ20" i="41"/>
  <c r="P20" i="41"/>
  <c r="FO20" i="41"/>
  <c r="AB20" i="41"/>
  <c r="BH20" i="41"/>
  <c r="EA20" i="41"/>
  <c r="GU20" i="41"/>
  <c r="BP20" i="41"/>
  <c r="HC20" i="41"/>
  <c r="EQ20" i="41"/>
  <c r="X20" i="41"/>
  <c r="AF20" i="41"/>
  <c r="BL20" i="41"/>
  <c r="EE20" i="41"/>
  <c r="GY20" i="41"/>
  <c r="EI20" i="41"/>
  <c r="EU20" i="41"/>
  <c r="CB20" i="41"/>
  <c r="FC20" i="41"/>
  <c r="X19" i="41"/>
  <c r="FS19" i="41"/>
  <c r="GE19" i="41"/>
  <c r="GY19" i="41"/>
  <c r="EI19" i="41"/>
  <c r="H19" i="41"/>
  <c r="FG19" i="41"/>
  <c r="CN19" i="41"/>
  <c r="AB19" i="41"/>
  <c r="CU19" i="41"/>
  <c r="FW19" i="41"/>
  <c r="AJ19" i="41"/>
  <c r="BH19" i="41"/>
  <c r="BT19" i="41"/>
  <c r="L19" i="41"/>
  <c r="CQ19" i="41"/>
  <c r="AF19" i="41"/>
  <c r="CY19" i="41"/>
  <c r="GA19" i="41"/>
  <c r="DC19" i="41"/>
  <c r="HC19" i="41"/>
  <c r="BX19" i="41"/>
  <c r="FC19" i="41"/>
  <c r="FO19" i="41"/>
  <c r="AN19" i="41"/>
  <c r="DG19" i="41"/>
  <c r="EQ19" i="41"/>
  <c r="EU19" i="41"/>
  <c r="CB19" i="41"/>
  <c r="CJ19" i="41"/>
  <c r="FK19" i="41"/>
  <c r="AR19" i="41"/>
  <c r="DK19" i="41"/>
  <c r="GI19" i="41"/>
  <c r="EA19" i="41"/>
  <c r="GU19" i="41"/>
  <c r="CF19" i="41"/>
  <c r="P19" i="41"/>
  <c r="T19" i="41"/>
  <c r="AV19" i="41"/>
  <c r="DO19" i="41"/>
  <c r="DW19" i="41"/>
  <c r="EE19" i="41"/>
  <c r="BP19" i="41"/>
  <c r="EM19" i="41"/>
  <c r="AZ19" i="41"/>
  <c r="DS19" i="41"/>
  <c r="GM19" i="41"/>
  <c r="BD19" i="41"/>
  <c r="GQ19" i="41"/>
  <c r="BL19" i="41"/>
  <c r="EY19" i="41"/>
  <c r="B18" i="71"/>
  <c r="C17" i="71"/>
  <c r="E17" i="71" s="1"/>
  <c r="G17" i="71" s="1"/>
  <c r="B16" i="121"/>
  <c r="C15" i="121"/>
  <c r="E15" i="121" s="1"/>
  <c r="G15" i="121" s="1"/>
  <c r="C20" i="41"/>
  <c r="B21" i="41"/>
  <c r="C25" i="86"/>
  <c r="B26" i="86"/>
  <c r="C22" i="87"/>
  <c r="B23" i="87"/>
  <c r="C23" i="87" s="1"/>
  <c r="BS18" i="27"/>
  <c r="GZ19" i="41" s="1"/>
  <c r="D22" i="48"/>
  <c r="F22" i="48"/>
  <c r="E22" i="8"/>
  <c r="E22" i="80"/>
  <c r="C20" i="73"/>
  <c r="E20" i="73" s="1"/>
  <c r="G20" i="73" s="1"/>
  <c r="B21" i="73"/>
  <c r="F20" i="60"/>
  <c r="N20" i="60"/>
  <c r="H20" i="60"/>
  <c r="AR20" i="60"/>
  <c r="T21" i="60"/>
  <c r="AO21" i="60"/>
  <c r="AX21" i="60"/>
  <c r="BA21" i="60"/>
  <c r="Z21" i="60"/>
  <c r="AF21" i="60"/>
  <c r="AL21" i="60"/>
  <c r="B22" i="60"/>
  <c r="Q21" i="60"/>
  <c r="W21" i="60"/>
  <c r="AC21" i="60"/>
  <c r="AI21" i="60"/>
  <c r="AU21" i="60"/>
  <c r="B24" i="127"/>
  <c r="C15" i="117"/>
  <c r="E15" i="117" s="1"/>
  <c r="G15" i="117" s="1"/>
  <c r="B16" i="117"/>
  <c r="C15" i="109"/>
  <c r="E15" i="109" s="1"/>
  <c r="G15" i="109" s="1"/>
  <c r="B16" i="109"/>
  <c r="C15" i="111"/>
  <c r="E15" i="111" s="1"/>
  <c r="G15" i="111" s="1"/>
  <c r="B16" i="111"/>
  <c r="C16" i="24"/>
  <c r="E16" i="24" s="1"/>
  <c r="G16" i="24" s="1"/>
  <c r="B17" i="24"/>
  <c r="C16" i="57"/>
  <c r="E16" i="57" s="1"/>
  <c r="G16" i="57" s="1"/>
  <c r="B17" i="57"/>
  <c r="C17" i="43"/>
  <c r="E17" i="43" s="1"/>
  <c r="G17" i="43" s="1"/>
  <c r="B18" i="43"/>
  <c r="C15" i="125"/>
  <c r="E15" i="125" s="1"/>
  <c r="G15" i="125" s="1"/>
  <c r="B16" i="125"/>
  <c r="C16" i="23"/>
  <c r="B17" i="23"/>
  <c r="C16" i="17"/>
  <c r="E16" i="17" s="1"/>
  <c r="G16" i="17" s="1"/>
  <c r="B17" i="17"/>
  <c r="C16" i="65"/>
  <c r="E16" i="65" s="1"/>
  <c r="G16" i="65" s="1"/>
  <c r="B17" i="65"/>
  <c r="C16" i="85"/>
  <c r="E16" i="85" s="1"/>
  <c r="G16" i="85" s="1"/>
  <c r="B17" i="85"/>
  <c r="C17" i="11"/>
  <c r="B16" i="11"/>
  <c r="E15" i="11"/>
  <c r="G15" i="11" s="1"/>
  <c r="C15" i="94"/>
  <c r="E15" i="94" s="1"/>
  <c r="G15" i="94" s="1"/>
  <c r="B16" i="94"/>
  <c r="C15" i="95"/>
  <c r="E15" i="95" s="1"/>
  <c r="G15" i="95" s="1"/>
  <c r="B16" i="95"/>
  <c r="C15" i="38"/>
  <c r="E15" i="38" s="1"/>
  <c r="G15" i="38" s="1"/>
  <c r="B16" i="38"/>
  <c r="C15" i="93"/>
  <c r="E15" i="93" s="1"/>
  <c r="G15" i="93" s="1"/>
  <c r="B16" i="93"/>
  <c r="C15" i="61"/>
  <c r="E15" i="61" s="1"/>
  <c r="G15" i="61" s="1"/>
  <c r="B16" i="61"/>
  <c r="C15" i="16"/>
  <c r="E15" i="16" s="1"/>
  <c r="G15" i="16" s="1"/>
  <c r="B16" i="16"/>
  <c r="C15" i="107"/>
  <c r="E15" i="107" s="1"/>
  <c r="G15" i="107" s="1"/>
  <c r="B16" i="107"/>
  <c r="B16" i="19"/>
  <c r="C15" i="19"/>
  <c r="E15" i="19" s="1"/>
  <c r="G15" i="19" s="1"/>
  <c r="C15" i="77"/>
  <c r="E15" i="77" s="1"/>
  <c r="G15" i="77" s="1"/>
  <c r="B16" i="77"/>
  <c r="C15" i="75"/>
  <c r="E15" i="75" s="1"/>
  <c r="G15" i="75" s="1"/>
  <c r="B16" i="75"/>
  <c r="C15" i="112"/>
  <c r="E15" i="112" s="1"/>
  <c r="G15" i="112" s="1"/>
  <c r="B16" i="112"/>
  <c r="C15" i="124"/>
  <c r="E15" i="124" s="1"/>
  <c r="G15" i="124" s="1"/>
  <c r="B16" i="124"/>
  <c r="C15" i="88"/>
  <c r="E15" i="88" s="1"/>
  <c r="G15" i="88" s="1"/>
  <c r="B16" i="88"/>
  <c r="C15" i="18"/>
  <c r="E15" i="18" s="1"/>
  <c r="G15" i="18" s="1"/>
  <c r="B16" i="18"/>
  <c r="C15" i="119"/>
  <c r="E15" i="119" s="1"/>
  <c r="G15" i="119" s="1"/>
  <c r="B16" i="119"/>
  <c r="C15" i="14"/>
  <c r="E15" i="14" s="1"/>
  <c r="G15" i="14" s="1"/>
  <c r="B16" i="14"/>
  <c r="C15" i="104"/>
  <c r="E15" i="104" s="1"/>
  <c r="G15" i="104" s="1"/>
  <c r="B16" i="104"/>
  <c r="C15" i="50"/>
  <c r="E15" i="50" s="1"/>
  <c r="G15" i="50" s="1"/>
  <c r="B16" i="50"/>
  <c r="C15" i="64"/>
  <c r="E15" i="64" s="1"/>
  <c r="G15" i="64" s="1"/>
  <c r="B16" i="64"/>
  <c r="C15" i="22"/>
  <c r="E15" i="22" s="1"/>
  <c r="G15" i="22" s="1"/>
  <c r="B16" i="22"/>
  <c r="C15" i="46"/>
  <c r="E15" i="46" s="1"/>
  <c r="G15" i="46" s="1"/>
  <c r="B16" i="46"/>
  <c r="C15" i="78"/>
  <c r="E15" i="78" s="1"/>
  <c r="G15" i="78" s="1"/>
  <c r="B16" i="78"/>
  <c r="C15" i="80"/>
  <c r="G15" i="80" s="1"/>
  <c r="B16" i="80"/>
  <c r="C15" i="44"/>
  <c r="E15" i="44" s="1"/>
  <c r="G15" i="44" s="1"/>
  <c r="B16" i="44"/>
  <c r="C16" i="53"/>
  <c r="E16" i="53" s="1"/>
  <c r="G16" i="53" s="1"/>
  <c r="B17" i="53"/>
  <c r="C15" i="8"/>
  <c r="G15" i="8" s="1"/>
  <c r="B16" i="8"/>
  <c r="C15" i="66"/>
  <c r="E15" i="66" s="1"/>
  <c r="G15" i="66" s="1"/>
  <c r="B16" i="66"/>
  <c r="C15" i="67"/>
  <c r="E15" i="67" s="1"/>
  <c r="G15" i="67" s="1"/>
  <c r="B16" i="67"/>
  <c r="C16" i="49"/>
  <c r="E16" i="49" s="1"/>
  <c r="G16" i="49" s="1"/>
  <c r="B17" i="49"/>
  <c r="C15" i="21"/>
  <c r="E15" i="21" s="1"/>
  <c r="G15" i="21" s="1"/>
  <c r="B16" i="21"/>
  <c r="C14" i="91"/>
  <c r="E14" i="91" s="1"/>
  <c r="G14" i="91" s="1"/>
  <c r="B15" i="91"/>
  <c r="G10" i="92"/>
  <c r="C11" i="92"/>
  <c r="C16" i="48"/>
  <c r="E16" i="48" s="1"/>
  <c r="G16" i="48" s="1"/>
  <c r="B17" i="48"/>
  <c r="AC18" i="27"/>
  <c r="BU19" i="41" s="1"/>
  <c r="AD18" i="27"/>
  <c r="AJ18" i="27"/>
  <c r="AK18" i="27"/>
  <c r="AL18" i="27"/>
  <c r="AN18" i="27"/>
  <c r="AO18" i="27"/>
  <c r="BM18" i="27"/>
  <c r="GF19" i="41" s="1"/>
  <c r="BT18" i="27"/>
  <c r="HD19" i="41" s="1"/>
  <c r="A19" i="27"/>
  <c r="C19" i="60"/>
  <c r="E19" i="60" s="1"/>
  <c r="E15" i="23"/>
  <c r="G15" i="23" s="1"/>
  <c r="BY19" i="41" l="1"/>
  <c r="GG19" i="41"/>
  <c r="GH19" i="41"/>
  <c r="GH26" i="41" s="1"/>
  <c r="BV19" i="41"/>
  <c r="BW19" i="41"/>
  <c r="HA19" i="41"/>
  <c r="HB19" i="41"/>
  <c r="AV21" i="41"/>
  <c r="DO21" i="41"/>
  <c r="GU21" i="41"/>
  <c r="DG21" i="41"/>
  <c r="GI21" i="41"/>
  <c r="AZ21" i="41"/>
  <c r="DS21" i="41"/>
  <c r="GM21" i="41"/>
  <c r="EA21" i="41"/>
  <c r="CB21" i="41"/>
  <c r="FC21" i="41"/>
  <c r="P21" i="41"/>
  <c r="CQ21" i="41"/>
  <c r="BD21" i="41"/>
  <c r="DW21" i="41"/>
  <c r="GQ21" i="41"/>
  <c r="BH21" i="41"/>
  <c r="H21" i="41"/>
  <c r="L21" i="41"/>
  <c r="FK21" i="41"/>
  <c r="CU21" i="41"/>
  <c r="GA21" i="41"/>
  <c r="T21" i="41"/>
  <c r="CY21" i="41"/>
  <c r="DK21" i="41"/>
  <c r="BL21" i="41"/>
  <c r="EE21" i="41"/>
  <c r="GY21" i="41"/>
  <c r="FS21" i="41"/>
  <c r="FW21" i="41"/>
  <c r="AF21" i="41"/>
  <c r="GE21" i="41"/>
  <c r="BP21" i="41"/>
  <c r="EI21" i="41"/>
  <c r="EY21" i="41"/>
  <c r="AN21" i="41"/>
  <c r="AR21" i="41"/>
  <c r="BT21" i="41"/>
  <c r="EM21" i="41"/>
  <c r="HC21" i="41"/>
  <c r="EU21" i="41"/>
  <c r="CF21" i="41"/>
  <c r="CJ21" i="41"/>
  <c r="CN21" i="41"/>
  <c r="AB21" i="41"/>
  <c r="AJ21" i="41"/>
  <c r="EQ21" i="41"/>
  <c r="BX21" i="41"/>
  <c r="FG21" i="41"/>
  <c r="FO21" i="41"/>
  <c r="X21" i="41"/>
  <c r="DC21" i="41"/>
  <c r="D19" i="41"/>
  <c r="HE19" i="41"/>
  <c r="HF19" i="41"/>
  <c r="HF26" i="41" s="1"/>
  <c r="C18" i="71"/>
  <c r="E18" i="71" s="1"/>
  <c r="G18" i="71" s="1"/>
  <c r="B19" i="71"/>
  <c r="D20" i="41"/>
  <c r="AE25" i="86" s="1"/>
  <c r="B17" i="121"/>
  <c r="C16" i="121"/>
  <c r="E16" i="121" s="1"/>
  <c r="G16" i="121" s="1"/>
  <c r="C21" i="41"/>
  <c r="B22" i="41"/>
  <c r="B27" i="86"/>
  <c r="C26" i="86"/>
  <c r="BS19" i="27"/>
  <c r="GZ20" i="41" s="1"/>
  <c r="D23" i="48"/>
  <c r="F23" i="48"/>
  <c r="E23" i="8"/>
  <c r="E23" i="80"/>
  <c r="C21" i="73"/>
  <c r="E21" i="73" s="1"/>
  <c r="G21" i="73" s="1"/>
  <c r="B22" i="73"/>
  <c r="N21" i="60"/>
  <c r="F21" i="60"/>
  <c r="AR21" i="60"/>
  <c r="H21" i="60"/>
  <c r="AC22" i="60"/>
  <c r="BA22" i="60"/>
  <c r="T22" i="60"/>
  <c r="Z22" i="60"/>
  <c r="AI22" i="60"/>
  <c r="AO22" i="60"/>
  <c r="Q22" i="60"/>
  <c r="W22" i="60"/>
  <c r="AU22" i="60"/>
  <c r="B23" i="60"/>
  <c r="AF22" i="60"/>
  <c r="AL22" i="60"/>
  <c r="AX22" i="60"/>
  <c r="B25" i="127"/>
  <c r="C24" i="127"/>
  <c r="C16" i="117"/>
  <c r="E16" i="117" s="1"/>
  <c r="G16" i="117" s="1"/>
  <c r="B17" i="117"/>
  <c r="C16" i="109"/>
  <c r="E16" i="109" s="1"/>
  <c r="G16" i="109" s="1"/>
  <c r="B17" i="109"/>
  <c r="C16" i="111"/>
  <c r="E16" i="111" s="1"/>
  <c r="G16" i="111" s="1"/>
  <c r="B17" i="111"/>
  <c r="C17" i="24"/>
  <c r="E17" i="24" s="1"/>
  <c r="G17" i="24" s="1"/>
  <c r="B18" i="24"/>
  <c r="C17" i="57"/>
  <c r="E17" i="57" s="1"/>
  <c r="G17" i="57" s="1"/>
  <c r="B18" i="57"/>
  <c r="C18" i="43"/>
  <c r="E18" i="43" s="1"/>
  <c r="G18" i="43" s="1"/>
  <c r="B19" i="43"/>
  <c r="B17" i="125"/>
  <c r="C16" i="125"/>
  <c r="E16" i="125" s="1"/>
  <c r="G16" i="125" s="1"/>
  <c r="E16" i="23"/>
  <c r="G16" i="23" s="1"/>
  <c r="C17" i="23"/>
  <c r="B18" i="23"/>
  <c r="C17" i="17"/>
  <c r="E17" i="17" s="1"/>
  <c r="G17" i="17" s="1"/>
  <c r="B18" i="17"/>
  <c r="C17" i="65"/>
  <c r="E17" i="65" s="1"/>
  <c r="G17" i="65" s="1"/>
  <c r="B18" i="65"/>
  <c r="C17" i="85"/>
  <c r="E17" i="85" s="1"/>
  <c r="G17" i="85" s="1"/>
  <c r="B18" i="85"/>
  <c r="C18" i="11"/>
  <c r="B17" i="11"/>
  <c r="E16" i="11"/>
  <c r="G16" i="11" s="1"/>
  <c r="C16" i="94"/>
  <c r="E16" i="94" s="1"/>
  <c r="G16" i="94" s="1"/>
  <c r="B17" i="94"/>
  <c r="C16" i="95"/>
  <c r="E16" i="95" s="1"/>
  <c r="G16" i="95" s="1"/>
  <c r="B17" i="95"/>
  <c r="C16" i="38"/>
  <c r="E16" i="38" s="1"/>
  <c r="G16" i="38" s="1"/>
  <c r="B17" i="38"/>
  <c r="C16" i="93"/>
  <c r="E16" i="93" s="1"/>
  <c r="G16" i="93" s="1"/>
  <c r="B17" i="93"/>
  <c r="C16" i="61"/>
  <c r="E16" i="61" s="1"/>
  <c r="G16" i="61" s="1"/>
  <c r="B17" i="61"/>
  <c r="C16" i="16"/>
  <c r="E16" i="16" s="1"/>
  <c r="G16" i="16" s="1"/>
  <c r="B17" i="16"/>
  <c r="C16" i="107"/>
  <c r="E16" i="107" s="1"/>
  <c r="G16" i="107" s="1"/>
  <c r="B17" i="107"/>
  <c r="C16" i="19"/>
  <c r="E16" i="19" s="1"/>
  <c r="G16" i="19" s="1"/>
  <c r="B17" i="19"/>
  <c r="C16" i="77"/>
  <c r="E16" i="77" s="1"/>
  <c r="G16" i="77" s="1"/>
  <c r="B17" i="77"/>
  <c r="C16" i="75"/>
  <c r="E16" i="75" s="1"/>
  <c r="G16" i="75" s="1"/>
  <c r="B17" i="75"/>
  <c r="C16" i="112"/>
  <c r="E16" i="112" s="1"/>
  <c r="G16" i="112" s="1"/>
  <c r="B17" i="112"/>
  <c r="C16" i="124"/>
  <c r="E16" i="124" s="1"/>
  <c r="G16" i="124" s="1"/>
  <c r="B17" i="124"/>
  <c r="C16" i="88"/>
  <c r="E16" i="88" s="1"/>
  <c r="G16" i="88" s="1"/>
  <c r="B17" i="88"/>
  <c r="C16" i="18"/>
  <c r="E16" i="18" s="1"/>
  <c r="G16" i="18" s="1"/>
  <c r="B17" i="18"/>
  <c r="C16" i="119"/>
  <c r="E16" i="119" s="1"/>
  <c r="G16" i="119" s="1"/>
  <c r="B17" i="119"/>
  <c r="C16" i="14"/>
  <c r="E16" i="14" s="1"/>
  <c r="G16" i="14" s="1"/>
  <c r="B17" i="14"/>
  <c r="C16" i="104"/>
  <c r="E16" i="104" s="1"/>
  <c r="G16" i="104" s="1"/>
  <c r="B17" i="104"/>
  <c r="C16" i="50"/>
  <c r="E16" i="50" s="1"/>
  <c r="G16" i="50" s="1"/>
  <c r="B17" i="50"/>
  <c r="C16" i="64"/>
  <c r="E16" i="64" s="1"/>
  <c r="G16" i="64" s="1"/>
  <c r="B17" i="64"/>
  <c r="C16" i="22"/>
  <c r="E16" i="22" s="1"/>
  <c r="G16" i="22" s="1"/>
  <c r="B17" i="22"/>
  <c r="C16" i="46"/>
  <c r="E16" i="46" s="1"/>
  <c r="G16" i="46" s="1"/>
  <c r="B17" i="46"/>
  <c r="C16" i="78"/>
  <c r="E16" i="78" s="1"/>
  <c r="G16" i="78" s="1"/>
  <c r="B17" i="78"/>
  <c r="C16" i="80"/>
  <c r="G16" i="80" s="1"/>
  <c r="B17" i="80"/>
  <c r="C16" i="44"/>
  <c r="E16" i="44" s="1"/>
  <c r="G16" i="44" s="1"/>
  <c r="B17" i="44"/>
  <c r="C17" i="53"/>
  <c r="E17" i="53" s="1"/>
  <c r="G17" i="53" s="1"/>
  <c r="B18" i="53"/>
  <c r="C16" i="8"/>
  <c r="G16" i="8" s="1"/>
  <c r="B17" i="8"/>
  <c r="C16" i="66"/>
  <c r="E16" i="66" s="1"/>
  <c r="G16" i="66" s="1"/>
  <c r="B17" i="66"/>
  <c r="C16" i="67"/>
  <c r="E16" i="67" s="1"/>
  <c r="G16" i="67" s="1"/>
  <c r="B17" i="67"/>
  <c r="C17" i="49"/>
  <c r="E17" i="49" s="1"/>
  <c r="G17" i="49" s="1"/>
  <c r="B18" i="49"/>
  <c r="C16" i="21"/>
  <c r="E16" i="21" s="1"/>
  <c r="G16" i="21" s="1"/>
  <c r="B17" i="21"/>
  <c r="C15" i="91"/>
  <c r="E15" i="91" s="1"/>
  <c r="G15" i="91" s="1"/>
  <c r="B16" i="91"/>
  <c r="E11" i="92"/>
  <c r="B11" i="92"/>
  <c r="C17" i="48"/>
  <c r="E17" i="48" s="1"/>
  <c r="G17" i="48" s="1"/>
  <c r="B18" i="48"/>
  <c r="AC19" i="27"/>
  <c r="AD19" i="27"/>
  <c r="AJ19" i="27"/>
  <c r="AK19" i="27"/>
  <c r="AL19" i="27"/>
  <c r="AN19" i="27"/>
  <c r="AO19" i="27"/>
  <c r="BM19" i="27"/>
  <c r="BT19" i="27"/>
  <c r="HD20" i="41" s="1"/>
  <c r="A20" i="27"/>
  <c r="B24" i="126"/>
  <c r="B25" i="40"/>
  <c r="C20" i="60"/>
  <c r="E20" i="60" s="1"/>
  <c r="BU20" i="41" l="1"/>
  <c r="GF20" i="41"/>
  <c r="BZ19" i="41"/>
  <c r="CA19" i="41"/>
  <c r="BY20" i="41"/>
  <c r="HA20" i="41"/>
  <c r="HB20" i="41"/>
  <c r="BH22" i="41"/>
  <c r="EA22" i="41"/>
  <c r="GU22" i="41"/>
  <c r="CQ22" i="41"/>
  <c r="X22" i="41"/>
  <c r="AF22" i="41"/>
  <c r="DC22" i="41"/>
  <c r="AV22" i="41"/>
  <c r="BL22" i="41"/>
  <c r="EE22" i="41"/>
  <c r="GY22" i="41"/>
  <c r="EM22" i="41"/>
  <c r="P22" i="41"/>
  <c r="FK22" i="41"/>
  <c r="FS22" i="41"/>
  <c r="CU22" i="41"/>
  <c r="DS22" i="41"/>
  <c r="BD22" i="41"/>
  <c r="BP22" i="41"/>
  <c r="EI22" i="41"/>
  <c r="BT22" i="41"/>
  <c r="HC22" i="41"/>
  <c r="GQ22" i="41"/>
  <c r="FO22" i="41"/>
  <c r="AJ22" i="41"/>
  <c r="GI22" i="41"/>
  <c r="GM22" i="41"/>
  <c r="EQ22" i="41"/>
  <c r="AB22" i="41"/>
  <c r="GA22" i="41"/>
  <c r="BX22" i="41"/>
  <c r="EU22" i="41"/>
  <c r="CN22" i="41"/>
  <c r="FW22" i="41"/>
  <c r="CY22" i="41"/>
  <c r="DG22" i="41"/>
  <c r="DK22" i="41"/>
  <c r="AZ22" i="41"/>
  <c r="DW22" i="41"/>
  <c r="CB22" i="41"/>
  <c r="EY22" i="41"/>
  <c r="FG22" i="41"/>
  <c r="T22" i="41"/>
  <c r="GE22" i="41"/>
  <c r="DO22" i="41"/>
  <c r="H22" i="41"/>
  <c r="CF22" i="41"/>
  <c r="FC22" i="41"/>
  <c r="L22" i="41"/>
  <c r="CJ22" i="41"/>
  <c r="AN22" i="41"/>
  <c r="AR22" i="41"/>
  <c r="HF20" i="41"/>
  <c r="HE20" i="41"/>
  <c r="B20" i="71"/>
  <c r="C19" i="71"/>
  <c r="E19" i="71" s="1"/>
  <c r="G19" i="71" s="1"/>
  <c r="B18" i="121"/>
  <c r="C17" i="121"/>
  <c r="E17" i="121" s="1"/>
  <c r="G17" i="121" s="1"/>
  <c r="D21" i="41"/>
  <c r="C22" i="41"/>
  <c r="C27" i="86"/>
  <c r="BS20" i="27"/>
  <c r="D24" i="48"/>
  <c r="F24" i="48"/>
  <c r="E24" i="8"/>
  <c r="E24" i="80"/>
  <c r="C22" i="73"/>
  <c r="E22" i="73" s="1"/>
  <c r="G22" i="73" s="1"/>
  <c r="B23" i="73"/>
  <c r="N22" i="60"/>
  <c r="F22" i="60"/>
  <c r="W23" i="60"/>
  <c r="AU23" i="60"/>
  <c r="T23" i="60"/>
  <c r="AC23" i="60"/>
  <c r="AI23" i="60"/>
  <c r="AL23" i="60"/>
  <c r="BA23" i="60"/>
  <c r="Z23" i="60"/>
  <c r="AF23" i="60"/>
  <c r="AX23" i="60"/>
  <c r="B24" i="60"/>
  <c r="Q23" i="60"/>
  <c r="AO23" i="60"/>
  <c r="H22" i="60"/>
  <c r="AR22" i="60"/>
  <c r="B26" i="127"/>
  <c r="B29" i="127" s="1"/>
  <c r="A29" i="127" s="1"/>
  <c r="C25" i="127"/>
  <c r="B24" i="87"/>
  <c r="C17" i="117"/>
  <c r="E17" i="117" s="1"/>
  <c r="G17" i="117" s="1"/>
  <c r="B18" i="117"/>
  <c r="C17" i="109"/>
  <c r="E17" i="109" s="1"/>
  <c r="G17" i="109" s="1"/>
  <c r="B18" i="109"/>
  <c r="C17" i="111"/>
  <c r="E17" i="111" s="1"/>
  <c r="G17" i="111" s="1"/>
  <c r="B18" i="111"/>
  <c r="C18" i="24"/>
  <c r="E18" i="24" s="1"/>
  <c r="G18" i="24" s="1"/>
  <c r="B19" i="24"/>
  <c r="C18" i="57"/>
  <c r="E18" i="57" s="1"/>
  <c r="G18" i="57" s="1"/>
  <c r="B19" i="57"/>
  <c r="C19" i="43"/>
  <c r="E19" i="43" s="1"/>
  <c r="G19" i="43" s="1"/>
  <c r="B20" i="43"/>
  <c r="B18" i="125"/>
  <c r="C17" i="125"/>
  <c r="E17" i="125" s="1"/>
  <c r="G17" i="125" s="1"/>
  <c r="E17" i="23"/>
  <c r="G17" i="23" s="1"/>
  <c r="C18" i="23"/>
  <c r="B19" i="23"/>
  <c r="C18" i="17"/>
  <c r="E18" i="17" s="1"/>
  <c r="G18" i="17" s="1"/>
  <c r="B19" i="17"/>
  <c r="C18" i="65"/>
  <c r="E18" i="65" s="1"/>
  <c r="G18" i="65" s="1"/>
  <c r="B19" i="65"/>
  <c r="C18" i="85"/>
  <c r="E18" i="85" s="1"/>
  <c r="G18" i="85" s="1"/>
  <c r="B19" i="85"/>
  <c r="C19" i="11"/>
  <c r="B18" i="11"/>
  <c r="E17" i="11"/>
  <c r="G17" i="11" s="1"/>
  <c r="C17" i="94"/>
  <c r="E17" i="94" s="1"/>
  <c r="G17" i="94" s="1"/>
  <c r="B18" i="94"/>
  <c r="C17" i="95"/>
  <c r="E17" i="95" s="1"/>
  <c r="G17" i="95" s="1"/>
  <c r="B18" i="95"/>
  <c r="C17" i="38"/>
  <c r="E17" i="38" s="1"/>
  <c r="G17" i="38" s="1"/>
  <c r="B18" i="38"/>
  <c r="C17" i="93"/>
  <c r="E17" i="93" s="1"/>
  <c r="G17" i="93" s="1"/>
  <c r="B18" i="93"/>
  <c r="C17" i="61"/>
  <c r="E17" i="61" s="1"/>
  <c r="G17" i="61" s="1"/>
  <c r="B18" i="61"/>
  <c r="C17" i="16"/>
  <c r="E17" i="16" s="1"/>
  <c r="G17" i="16" s="1"/>
  <c r="B18" i="16"/>
  <c r="C17" i="107"/>
  <c r="E17" i="107" s="1"/>
  <c r="G17" i="107" s="1"/>
  <c r="B18" i="107"/>
  <c r="B18" i="19"/>
  <c r="C17" i="19"/>
  <c r="E17" i="19" s="1"/>
  <c r="G17" i="19" s="1"/>
  <c r="C17" i="77"/>
  <c r="E17" i="77" s="1"/>
  <c r="G17" i="77" s="1"/>
  <c r="B18" i="77"/>
  <c r="C17" i="75"/>
  <c r="E17" i="75" s="1"/>
  <c r="G17" i="75" s="1"/>
  <c r="B18" i="75"/>
  <c r="C17" i="112"/>
  <c r="E17" i="112" s="1"/>
  <c r="G17" i="112" s="1"/>
  <c r="B18" i="112"/>
  <c r="C17" i="124"/>
  <c r="E17" i="124" s="1"/>
  <c r="G17" i="124" s="1"/>
  <c r="B18" i="124"/>
  <c r="C17" i="88"/>
  <c r="E17" i="88" s="1"/>
  <c r="G17" i="88" s="1"/>
  <c r="B18" i="88"/>
  <c r="C17" i="18"/>
  <c r="E17" i="18" s="1"/>
  <c r="G17" i="18" s="1"/>
  <c r="B18" i="18"/>
  <c r="C17" i="119"/>
  <c r="E17" i="119" s="1"/>
  <c r="G17" i="119" s="1"/>
  <c r="B18" i="119"/>
  <c r="C17" i="14"/>
  <c r="E17" i="14" s="1"/>
  <c r="G17" i="14" s="1"/>
  <c r="B18" i="14"/>
  <c r="B18" i="104"/>
  <c r="C17" i="104"/>
  <c r="E17" i="104" s="1"/>
  <c r="G17" i="104" s="1"/>
  <c r="C17" i="50"/>
  <c r="E17" i="50" s="1"/>
  <c r="G17" i="50" s="1"/>
  <c r="B18" i="50"/>
  <c r="C17" i="64"/>
  <c r="E17" i="64" s="1"/>
  <c r="G17" i="64" s="1"/>
  <c r="B18" i="64"/>
  <c r="C17" i="22"/>
  <c r="E17" i="22" s="1"/>
  <c r="G17" i="22" s="1"/>
  <c r="B18" i="22"/>
  <c r="C17" i="46"/>
  <c r="E17" i="46" s="1"/>
  <c r="G17" i="46" s="1"/>
  <c r="B18" i="46"/>
  <c r="C17" i="78"/>
  <c r="E17" i="78" s="1"/>
  <c r="G17" i="78" s="1"/>
  <c r="B18" i="78"/>
  <c r="C17" i="80"/>
  <c r="G17" i="80" s="1"/>
  <c r="B18" i="80"/>
  <c r="C17" i="44"/>
  <c r="E17" i="44" s="1"/>
  <c r="G17" i="44" s="1"/>
  <c r="B18" i="44"/>
  <c r="C18" i="53"/>
  <c r="E18" i="53" s="1"/>
  <c r="G18" i="53" s="1"/>
  <c r="B19" i="53"/>
  <c r="C17" i="8"/>
  <c r="G17" i="8" s="1"/>
  <c r="B18" i="8"/>
  <c r="C17" i="66"/>
  <c r="E17" i="66" s="1"/>
  <c r="G17" i="66" s="1"/>
  <c r="B18" i="66"/>
  <c r="C17" i="67"/>
  <c r="E17" i="67" s="1"/>
  <c r="G17" i="67" s="1"/>
  <c r="B18" i="67"/>
  <c r="C18" i="49"/>
  <c r="E18" i="49" s="1"/>
  <c r="G18" i="49" s="1"/>
  <c r="B19" i="49"/>
  <c r="C17" i="21"/>
  <c r="E17" i="21" s="1"/>
  <c r="G17" i="21" s="1"/>
  <c r="B18" i="21"/>
  <c r="C16" i="91"/>
  <c r="E16" i="91" s="1"/>
  <c r="G16" i="91" s="1"/>
  <c r="B17" i="91"/>
  <c r="G11" i="92"/>
  <c r="C12" i="92"/>
  <c r="C18" i="48"/>
  <c r="E18" i="48" s="1"/>
  <c r="G18" i="48" s="1"/>
  <c r="B19" i="48"/>
  <c r="AC20" i="27"/>
  <c r="BU21" i="41" s="1"/>
  <c r="AD20" i="27"/>
  <c r="AJ20" i="27"/>
  <c r="AK20" i="27"/>
  <c r="AL20" i="27"/>
  <c r="AN20" i="27"/>
  <c r="AO20" i="27"/>
  <c r="BM20" i="27"/>
  <c r="GF21" i="41" s="1"/>
  <c r="BT20" i="27"/>
  <c r="HD21" i="41" s="1"/>
  <c r="A21" i="27"/>
  <c r="C24" i="126"/>
  <c r="B25" i="126"/>
  <c r="B26" i="40"/>
  <c r="B29" i="40" s="1"/>
  <c r="A29" i="40" s="1"/>
  <c r="C25" i="40"/>
  <c r="C21" i="60"/>
  <c r="E21" i="60" s="1"/>
  <c r="BV20" i="41" l="1"/>
  <c r="GG20" i="41"/>
  <c r="GH20" i="41"/>
  <c r="BW20" i="41"/>
  <c r="CA20" i="41"/>
  <c r="BZ20" i="41"/>
  <c r="BY21" i="41"/>
  <c r="GZ21" i="41"/>
  <c r="BV21" i="41"/>
  <c r="BW21" i="41"/>
  <c r="GG21" i="41"/>
  <c r="GH21" i="41"/>
  <c r="HF21" i="41"/>
  <c r="HE21" i="41"/>
  <c r="C20" i="71"/>
  <c r="E20" i="71" s="1"/>
  <c r="G20" i="71" s="1"/>
  <c r="B21" i="71"/>
  <c r="B19" i="121"/>
  <c r="C18" i="121"/>
  <c r="E18" i="121" s="1"/>
  <c r="G18" i="121" s="1"/>
  <c r="D22" i="41"/>
  <c r="C29" i="127"/>
  <c r="B30" i="127"/>
  <c r="B30" i="40"/>
  <c r="C29" i="40"/>
  <c r="BS21" i="27"/>
  <c r="GZ22" i="41" s="1"/>
  <c r="D25" i="48"/>
  <c r="F25" i="48"/>
  <c r="E25" i="8"/>
  <c r="E25" i="80"/>
  <c r="C23" i="73"/>
  <c r="E23" i="73" s="1"/>
  <c r="G23" i="73" s="1"/>
  <c r="B24" i="73"/>
  <c r="N23" i="60"/>
  <c r="F23" i="60"/>
  <c r="AR23" i="60"/>
  <c r="H23" i="60"/>
  <c r="T24" i="60"/>
  <c r="Z24" i="60"/>
  <c r="AI24" i="60"/>
  <c r="AO24" i="60"/>
  <c r="AU24" i="60"/>
  <c r="B25" i="60"/>
  <c r="Q24" i="60"/>
  <c r="AX24" i="60"/>
  <c r="AF24" i="60"/>
  <c r="AL24" i="60"/>
  <c r="BA24" i="60"/>
  <c r="W24" i="60"/>
  <c r="AC24" i="60"/>
  <c r="C26" i="127"/>
  <c r="C24" i="87"/>
  <c r="B25" i="87"/>
  <c r="B23" i="41"/>
  <c r="C18" i="117"/>
  <c r="E18" i="117" s="1"/>
  <c r="G18" i="117" s="1"/>
  <c r="B19" i="117"/>
  <c r="C18" i="109"/>
  <c r="E18" i="109" s="1"/>
  <c r="G18" i="109" s="1"/>
  <c r="B19" i="109"/>
  <c r="C18" i="111"/>
  <c r="E18" i="111" s="1"/>
  <c r="G18" i="111" s="1"/>
  <c r="B19" i="111"/>
  <c r="C19" i="24"/>
  <c r="E19" i="24" s="1"/>
  <c r="G19" i="24" s="1"/>
  <c r="B20" i="24"/>
  <c r="C19" i="57"/>
  <c r="E19" i="57" s="1"/>
  <c r="G19" i="57" s="1"/>
  <c r="B20" i="57"/>
  <c r="C20" i="43"/>
  <c r="E20" i="43" s="1"/>
  <c r="G20" i="43" s="1"/>
  <c r="B21" i="43"/>
  <c r="B19" i="125"/>
  <c r="C18" i="125"/>
  <c r="E18" i="125" s="1"/>
  <c r="G18" i="125" s="1"/>
  <c r="C19" i="23"/>
  <c r="B20" i="23"/>
  <c r="C19" i="17"/>
  <c r="E19" i="17" s="1"/>
  <c r="G19" i="17" s="1"/>
  <c r="B20" i="17"/>
  <c r="C19" i="65"/>
  <c r="E19" i="65" s="1"/>
  <c r="G19" i="65" s="1"/>
  <c r="B20" i="65"/>
  <c r="C19" i="85"/>
  <c r="E19" i="85" s="1"/>
  <c r="G19" i="85" s="1"/>
  <c r="B20" i="85"/>
  <c r="C20" i="11"/>
  <c r="B19" i="11"/>
  <c r="E18" i="11"/>
  <c r="G18" i="11" s="1"/>
  <c r="C18" i="94"/>
  <c r="E18" i="94" s="1"/>
  <c r="G18" i="94" s="1"/>
  <c r="B19" i="94"/>
  <c r="C18" i="95"/>
  <c r="E18" i="95" s="1"/>
  <c r="G18" i="95" s="1"/>
  <c r="B19" i="95"/>
  <c r="C18" i="38"/>
  <c r="E18" i="38" s="1"/>
  <c r="G18" i="38" s="1"/>
  <c r="B19" i="38"/>
  <c r="C18" i="93"/>
  <c r="E18" i="93" s="1"/>
  <c r="G18" i="93" s="1"/>
  <c r="B19" i="93"/>
  <c r="C18" i="61"/>
  <c r="E18" i="61" s="1"/>
  <c r="G18" i="61" s="1"/>
  <c r="B19" i="61"/>
  <c r="C18" i="16"/>
  <c r="E18" i="16" s="1"/>
  <c r="G18" i="16" s="1"/>
  <c r="B19" i="16"/>
  <c r="C18" i="107"/>
  <c r="E18" i="107" s="1"/>
  <c r="G18" i="107" s="1"/>
  <c r="B19" i="107"/>
  <c r="B19" i="19"/>
  <c r="C18" i="19"/>
  <c r="E18" i="19" s="1"/>
  <c r="G18" i="19" s="1"/>
  <c r="C18" i="77"/>
  <c r="E18" i="77" s="1"/>
  <c r="G18" i="77" s="1"/>
  <c r="B19" i="77"/>
  <c r="C18" i="75"/>
  <c r="E18" i="75" s="1"/>
  <c r="G18" i="75" s="1"/>
  <c r="B19" i="75"/>
  <c r="C18" i="112"/>
  <c r="E18" i="112" s="1"/>
  <c r="G18" i="112" s="1"/>
  <c r="B19" i="112"/>
  <c r="C18" i="124"/>
  <c r="E18" i="124" s="1"/>
  <c r="G18" i="124" s="1"/>
  <c r="B19" i="124"/>
  <c r="C18" i="88"/>
  <c r="E18" i="88" s="1"/>
  <c r="G18" i="88" s="1"/>
  <c r="B19" i="88"/>
  <c r="C18" i="18"/>
  <c r="E18" i="18" s="1"/>
  <c r="G18" i="18" s="1"/>
  <c r="B19" i="18"/>
  <c r="C18" i="119"/>
  <c r="E18" i="119" s="1"/>
  <c r="G18" i="119" s="1"/>
  <c r="B19" i="119"/>
  <c r="C18" i="14"/>
  <c r="E18" i="14" s="1"/>
  <c r="G18" i="14" s="1"/>
  <c r="B19" i="14"/>
  <c r="B19" i="104"/>
  <c r="C18" i="104"/>
  <c r="E18" i="104" s="1"/>
  <c r="G18" i="104" s="1"/>
  <c r="C18" i="50"/>
  <c r="E18" i="50" s="1"/>
  <c r="G18" i="50" s="1"/>
  <c r="B19" i="50"/>
  <c r="C18" i="64"/>
  <c r="E18" i="64" s="1"/>
  <c r="G18" i="64" s="1"/>
  <c r="B19" i="64"/>
  <c r="C18" i="22"/>
  <c r="E18" i="22" s="1"/>
  <c r="G18" i="22" s="1"/>
  <c r="B19" i="22"/>
  <c r="C18" i="46"/>
  <c r="E18" i="46" s="1"/>
  <c r="G18" i="46" s="1"/>
  <c r="B19" i="46"/>
  <c r="C18" i="78"/>
  <c r="E18" i="78" s="1"/>
  <c r="G18" i="78" s="1"/>
  <c r="B19" i="78"/>
  <c r="C18" i="80"/>
  <c r="G18" i="80" s="1"/>
  <c r="B19" i="80"/>
  <c r="C18" i="44"/>
  <c r="E18" i="44" s="1"/>
  <c r="G18" i="44" s="1"/>
  <c r="B19" i="44"/>
  <c r="C19" i="53"/>
  <c r="E19" i="53" s="1"/>
  <c r="G19" i="53" s="1"/>
  <c r="B20" i="53"/>
  <c r="C18" i="8"/>
  <c r="G18" i="8" s="1"/>
  <c r="B19" i="8"/>
  <c r="C18" i="66"/>
  <c r="E18" i="66" s="1"/>
  <c r="G18" i="66" s="1"/>
  <c r="B19" i="66"/>
  <c r="C18" i="67"/>
  <c r="E18" i="67" s="1"/>
  <c r="G18" i="67" s="1"/>
  <c r="B19" i="67"/>
  <c r="C19" i="49"/>
  <c r="E19" i="49" s="1"/>
  <c r="G19" i="49" s="1"/>
  <c r="B20" i="49"/>
  <c r="C18" i="21"/>
  <c r="E18" i="21" s="1"/>
  <c r="G18" i="21" s="1"/>
  <c r="B19" i="21"/>
  <c r="C17" i="91"/>
  <c r="E17" i="91" s="1"/>
  <c r="G17" i="91" s="1"/>
  <c r="B18" i="91"/>
  <c r="E12" i="92"/>
  <c r="B12" i="92"/>
  <c r="C19" i="48"/>
  <c r="E19" i="48" s="1"/>
  <c r="G19" i="48" s="1"/>
  <c r="B20" i="48"/>
  <c r="AC21" i="27"/>
  <c r="BU22" i="41" s="1"/>
  <c r="AD21" i="27"/>
  <c r="AJ21" i="27"/>
  <c r="AK21" i="27"/>
  <c r="AL21" i="27"/>
  <c r="AN21" i="27"/>
  <c r="AO21" i="27"/>
  <c r="BM21" i="27"/>
  <c r="GF22" i="41" s="1"/>
  <c r="BT21" i="27"/>
  <c r="HD22" i="41" s="1"/>
  <c r="A22" i="27"/>
  <c r="B28" i="86"/>
  <c r="C25" i="126"/>
  <c r="B26" i="126"/>
  <c r="B29" i="126" s="1"/>
  <c r="A29" i="126" s="1"/>
  <c r="C26" i="40"/>
  <c r="C22" i="60"/>
  <c r="E22" i="60" s="1"/>
  <c r="E18" i="23"/>
  <c r="G18" i="23" s="1"/>
  <c r="HB21" i="41" l="1"/>
  <c r="HA21" i="41"/>
  <c r="BZ21" i="41"/>
  <c r="CA21" i="41"/>
  <c r="BY22" i="41"/>
  <c r="BW22" i="41"/>
  <c r="BW26" i="41" s="1"/>
  <c r="BV22" i="41"/>
  <c r="GH22" i="41"/>
  <c r="GG22" i="41"/>
  <c r="HA22" i="41"/>
  <c r="HB22" i="41"/>
  <c r="BT23" i="41"/>
  <c r="EM23" i="41"/>
  <c r="HC23" i="41"/>
  <c r="EY23" i="41"/>
  <c r="DG23" i="41"/>
  <c r="GQ23" i="41"/>
  <c r="GY23" i="41"/>
  <c r="EQ23" i="41"/>
  <c r="CB23" i="41"/>
  <c r="DK23" i="41"/>
  <c r="AV23" i="41"/>
  <c r="BD23" i="41"/>
  <c r="EI23" i="41"/>
  <c r="BX23" i="41"/>
  <c r="EU23" i="41"/>
  <c r="CY23" i="41"/>
  <c r="EA23" i="41"/>
  <c r="GM23" i="41"/>
  <c r="BP23" i="41"/>
  <c r="H23" i="41"/>
  <c r="CF23" i="41"/>
  <c r="FC23" i="41"/>
  <c r="GA23" i="41"/>
  <c r="AZ23" i="41"/>
  <c r="DS23" i="41"/>
  <c r="L23" i="41"/>
  <c r="CJ23" i="41"/>
  <c r="FG23" i="41"/>
  <c r="CU23" i="41"/>
  <c r="GE23" i="41"/>
  <c r="DO23" i="41"/>
  <c r="GU23" i="41"/>
  <c r="BL23" i="41"/>
  <c r="P23" i="41"/>
  <c r="CN23" i="41"/>
  <c r="FK23" i="41"/>
  <c r="FW23" i="41"/>
  <c r="AF23" i="41"/>
  <c r="DC23" i="41"/>
  <c r="AN23" i="41"/>
  <c r="DW23" i="41"/>
  <c r="BH23" i="41"/>
  <c r="T23" i="41"/>
  <c r="CQ23" i="41"/>
  <c r="FO23" i="41"/>
  <c r="X23" i="41"/>
  <c r="FS23" i="41"/>
  <c r="AB23" i="41"/>
  <c r="AJ23" i="41"/>
  <c r="AR23" i="41"/>
  <c r="GI23" i="41"/>
  <c r="EE23" i="41"/>
  <c r="HE22" i="41"/>
  <c r="HF22" i="41"/>
  <c r="B22" i="71"/>
  <c r="C21" i="71"/>
  <c r="E21" i="71" s="1"/>
  <c r="G21" i="71" s="1"/>
  <c r="C19" i="121"/>
  <c r="E19" i="121" s="1"/>
  <c r="G19" i="121" s="1"/>
  <c r="B20" i="121"/>
  <c r="B31" i="127"/>
  <c r="C30" i="127"/>
  <c r="C29" i="126"/>
  <c r="B30" i="126"/>
  <c r="B31" i="40"/>
  <c r="C30" i="40"/>
  <c r="BS22" i="27"/>
  <c r="D26" i="48"/>
  <c r="F26" i="48"/>
  <c r="E26" i="8"/>
  <c r="E26" i="80"/>
  <c r="C24" i="73"/>
  <c r="E24" i="73" s="1"/>
  <c r="G24" i="73" s="1"/>
  <c r="B25" i="73"/>
  <c r="Q25" i="60"/>
  <c r="W25" i="60"/>
  <c r="AL25" i="60"/>
  <c r="AX25" i="60"/>
  <c r="Z25" i="60"/>
  <c r="AI25" i="60"/>
  <c r="T25" i="60"/>
  <c r="AF25" i="60"/>
  <c r="AO25" i="60"/>
  <c r="AU25" i="60"/>
  <c r="AC25" i="60"/>
  <c r="BA25" i="60"/>
  <c r="B26" i="60"/>
  <c r="N24" i="60"/>
  <c r="F24" i="60"/>
  <c r="H24" i="60"/>
  <c r="AR24" i="60"/>
  <c r="B26" i="87"/>
  <c r="B29" i="87" s="1"/>
  <c r="C25" i="87"/>
  <c r="C23" i="41"/>
  <c r="B24" i="41"/>
  <c r="C19" i="117"/>
  <c r="E19" i="117" s="1"/>
  <c r="G19" i="117" s="1"/>
  <c r="B20" i="117"/>
  <c r="C19" i="109"/>
  <c r="E19" i="109" s="1"/>
  <c r="G19" i="109" s="1"/>
  <c r="B20" i="109"/>
  <c r="C19" i="111"/>
  <c r="E19" i="111" s="1"/>
  <c r="G19" i="111" s="1"/>
  <c r="B20" i="111"/>
  <c r="C20" i="24"/>
  <c r="E20" i="24" s="1"/>
  <c r="G20" i="24" s="1"/>
  <c r="B21" i="24"/>
  <c r="C20" i="57"/>
  <c r="E20" i="57" s="1"/>
  <c r="G20" i="57" s="1"/>
  <c r="B21" i="57"/>
  <c r="C21" i="43"/>
  <c r="E21" i="43" s="1"/>
  <c r="G21" i="43" s="1"/>
  <c r="B22" i="43"/>
  <c r="C19" i="125"/>
  <c r="E19" i="125" s="1"/>
  <c r="G19" i="125" s="1"/>
  <c r="B20" i="125"/>
  <c r="C20" i="23"/>
  <c r="B21" i="23"/>
  <c r="C20" i="17"/>
  <c r="E20" i="17" s="1"/>
  <c r="G20" i="17" s="1"/>
  <c r="B21" i="17"/>
  <c r="C20" i="65"/>
  <c r="E20" i="65" s="1"/>
  <c r="G20" i="65" s="1"/>
  <c r="B21" i="65"/>
  <c r="C20" i="85"/>
  <c r="E20" i="85" s="1"/>
  <c r="G20" i="85" s="1"/>
  <c r="B21" i="85"/>
  <c r="C21" i="11"/>
  <c r="B20" i="11"/>
  <c r="E19" i="11"/>
  <c r="G19" i="11" s="1"/>
  <c r="C19" i="94"/>
  <c r="E19" i="94" s="1"/>
  <c r="G19" i="94" s="1"/>
  <c r="B20" i="94"/>
  <c r="C19" i="95"/>
  <c r="E19" i="95" s="1"/>
  <c r="G19" i="95" s="1"/>
  <c r="B20" i="95"/>
  <c r="C19" i="38"/>
  <c r="E19" i="38" s="1"/>
  <c r="G19" i="38" s="1"/>
  <c r="B20" i="38"/>
  <c r="C19" i="93"/>
  <c r="E19" i="93" s="1"/>
  <c r="G19" i="93" s="1"/>
  <c r="B20" i="93"/>
  <c r="C19" i="61"/>
  <c r="E19" i="61" s="1"/>
  <c r="G19" i="61" s="1"/>
  <c r="B20" i="61"/>
  <c r="C19" i="16"/>
  <c r="E19" i="16" s="1"/>
  <c r="G19" i="16" s="1"/>
  <c r="B20" i="16"/>
  <c r="C19" i="107"/>
  <c r="E19" i="107" s="1"/>
  <c r="G19" i="107" s="1"/>
  <c r="B20" i="107"/>
  <c r="C19" i="19"/>
  <c r="E19" i="19" s="1"/>
  <c r="G19" i="19" s="1"/>
  <c r="B20" i="19"/>
  <c r="C19" i="77"/>
  <c r="E19" i="77" s="1"/>
  <c r="G19" i="77" s="1"/>
  <c r="B20" i="77"/>
  <c r="C19" i="75"/>
  <c r="E19" i="75" s="1"/>
  <c r="G19" i="75" s="1"/>
  <c r="B20" i="75"/>
  <c r="C19" i="112"/>
  <c r="E19" i="112" s="1"/>
  <c r="G19" i="112" s="1"/>
  <c r="B20" i="112"/>
  <c r="C19" i="124"/>
  <c r="E19" i="124" s="1"/>
  <c r="G19" i="124" s="1"/>
  <c r="B20" i="124"/>
  <c r="C19" i="88"/>
  <c r="E19" i="88" s="1"/>
  <c r="G19" i="88" s="1"/>
  <c r="B20" i="88"/>
  <c r="C19" i="18"/>
  <c r="E19" i="18" s="1"/>
  <c r="G19" i="18" s="1"/>
  <c r="B20" i="18"/>
  <c r="C19" i="119"/>
  <c r="E19" i="119" s="1"/>
  <c r="G19" i="119" s="1"/>
  <c r="B20" i="119"/>
  <c r="C19" i="14"/>
  <c r="E19" i="14" s="1"/>
  <c r="G19" i="14" s="1"/>
  <c r="B20" i="14"/>
  <c r="C19" i="104"/>
  <c r="E19" i="104" s="1"/>
  <c r="G19" i="104" s="1"/>
  <c r="B20" i="104"/>
  <c r="C19" i="50"/>
  <c r="E19" i="50" s="1"/>
  <c r="G19" i="50" s="1"/>
  <c r="B20" i="50"/>
  <c r="C19" i="64"/>
  <c r="E19" i="64" s="1"/>
  <c r="G19" i="64" s="1"/>
  <c r="B20" i="64"/>
  <c r="C19" i="22"/>
  <c r="E19" i="22" s="1"/>
  <c r="G19" i="22" s="1"/>
  <c r="B20" i="22"/>
  <c r="C19" i="46"/>
  <c r="E19" i="46" s="1"/>
  <c r="G19" i="46" s="1"/>
  <c r="B20" i="46"/>
  <c r="C19" i="78"/>
  <c r="E19" i="78" s="1"/>
  <c r="G19" i="78" s="1"/>
  <c r="B20" i="78"/>
  <c r="C19" i="80"/>
  <c r="G19" i="80" s="1"/>
  <c r="B20" i="80"/>
  <c r="C19" i="44"/>
  <c r="E19" i="44" s="1"/>
  <c r="G19" i="44" s="1"/>
  <c r="B20" i="44"/>
  <c r="C20" i="53"/>
  <c r="E20" i="53" s="1"/>
  <c r="G20" i="53" s="1"/>
  <c r="B21" i="53"/>
  <c r="C19" i="8"/>
  <c r="G19" i="8" s="1"/>
  <c r="B20" i="8"/>
  <c r="C19" i="66"/>
  <c r="E19" i="66" s="1"/>
  <c r="G19" i="66" s="1"/>
  <c r="B20" i="66"/>
  <c r="C19" i="67"/>
  <c r="E19" i="67" s="1"/>
  <c r="G19" i="67" s="1"/>
  <c r="B20" i="67"/>
  <c r="C20" i="49"/>
  <c r="E20" i="49" s="1"/>
  <c r="G20" i="49" s="1"/>
  <c r="B21" i="49"/>
  <c r="C19" i="21"/>
  <c r="E19" i="21" s="1"/>
  <c r="G19" i="21" s="1"/>
  <c r="B20" i="21"/>
  <c r="C18" i="91"/>
  <c r="E18" i="91" s="1"/>
  <c r="G18" i="91" s="1"/>
  <c r="B19" i="91"/>
  <c r="G12" i="92"/>
  <c r="C13" i="92"/>
  <c r="C20" i="48"/>
  <c r="E20" i="48" s="1"/>
  <c r="G20" i="48" s="1"/>
  <c r="B21" i="48"/>
  <c r="AC22" i="27"/>
  <c r="BU23" i="41" s="1"/>
  <c r="AD22" i="27"/>
  <c r="AJ22" i="27"/>
  <c r="AK22" i="27"/>
  <c r="AL22" i="27"/>
  <c r="AN22" i="27"/>
  <c r="AO22" i="27"/>
  <c r="BM22" i="27"/>
  <c r="GF23" i="41" s="1"/>
  <c r="BT22" i="27"/>
  <c r="HD23" i="41" s="1"/>
  <c r="A23" i="27"/>
  <c r="C28" i="86"/>
  <c r="B29" i="86"/>
  <c r="C26" i="126"/>
  <c r="C23" i="60"/>
  <c r="E23" i="60" s="1"/>
  <c r="E19" i="23"/>
  <c r="G19" i="23" s="1"/>
  <c r="GZ23" i="41" l="1"/>
  <c r="BZ22" i="41"/>
  <c r="CA22" i="41"/>
  <c r="BY23" i="41"/>
  <c r="BV23" i="41"/>
  <c r="BW23" i="41"/>
  <c r="GG23" i="41"/>
  <c r="GH23" i="41"/>
  <c r="CB24" i="41"/>
  <c r="EY24" i="41"/>
  <c r="DK24" i="41"/>
  <c r="AV24" i="41"/>
  <c r="EA24" i="41"/>
  <c r="HC24" i="41"/>
  <c r="EU24" i="41"/>
  <c r="H24" i="41"/>
  <c r="CF24" i="41"/>
  <c r="FC24" i="41"/>
  <c r="CN24" i="41"/>
  <c r="AN24" i="41"/>
  <c r="GM24" i="41"/>
  <c r="EQ24" i="41"/>
  <c r="L24" i="41"/>
  <c r="CJ24" i="41"/>
  <c r="FG24" i="41"/>
  <c r="P24" i="41"/>
  <c r="FK24" i="41"/>
  <c r="GE24" i="41"/>
  <c r="GI24" i="41"/>
  <c r="DO24" i="41"/>
  <c r="AZ24" i="41"/>
  <c r="DW24" i="41"/>
  <c r="EE24" i="41"/>
  <c r="DS24" i="41"/>
  <c r="GQ24" i="41"/>
  <c r="BH24" i="41"/>
  <c r="GU24" i="41"/>
  <c r="BP24" i="41"/>
  <c r="T24" i="41"/>
  <c r="CQ24" i="41"/>
  <c r="FO24" i="41"/>
  <c r="GY24" i="41"/>
  <c r="EI24" i="41"/>
  <c r="EM24" i="41"/>
  <c r="X24" i="41"/>
  <c r="FS24" i="41"/>
  <c r="DG24" i="41"/>
  <c r="BD24" i="41"/>
  <c r="AB24" i="41"/>
  <c r="CU24" i="41"/>
  <c r="FW24" i="41"/>
  <c r="AJ24" i="41"/>
  <c r="AR24" i="41"/>
  <c r="BX24" i="41"/>
  <c r="AF24" i="41"/>
  <c r="CY24" i="41"/>
  <c r="GA24" i="41"/>
  <c r="DC24" i="41"/>
  <c r="BL24" i="41"/>
  <c r="BT24" i="41"/>
  <c r="HE23" i="41"/>
  <c r="HF23" i="41"/>
  <c r="C22" i="71"/>
  <c r="E22" i="71" s="1"/>
  <c r="G22" i="71" s="1"/>
  <c r="B23" i="71"/>
  <c r="A29" i="87"/>
  <c r="J15" i="86"/>
  <c r="L15" i="86" s="1"/>
  <c r="Y15" i="86"/>
  <c r="AA15" i="86" s="1"/>
  <c r="P15" i="86"/>
  <c r="R15" i="86" s="1"/>
  <c r="G15" i="86"/>
  <c r="AB15" i="86"/>
  <c r="AD15" i="86" s="1"/>
  <c r="V15" i="86"/>
  <c r="X15" i="86" s="1"/>
  <c r="S15" i="86"/>
  <c r="U15" i="86" s="1"/>
  <c r="M15" i="86"/>
  <c r="O15" i="86" s="1"/>
  <c r="V16" i="86"/>
  <c r="X16" i="86" s="1"/>
  <c r="G16" i="86"/>
  <c r="J16" i="86"/>
  <c r="L16" i="86" s="1"/>
  <c r="P16" i="86"/>
  <c r="R16" i="86" s="1"/>
  <c r="Y16" i="86"/>
  <c r="AA16" i="86" s="1"/>
  <c r="S16" i="86"/>
  <c r="U16" i="86" s="1"/>
  <c r="M16" i="86"/>
  <c r="O16" i="86" s="1"/>
  <c r="AB16" i="86"/>
  <c r="AD16" i="86" s="1"/>
  <c r="AB17" i="86"/>
  <c r="AD17" i="86" s="1"/>
  <c r="Y17" i="86"/>
  <c r="AA17" i="86" s="1"/>
  <c r="P17" i="86"/>
  <c r="R17" i="86" s="1"/>
  <c r="M17" i="86"/>
  <c r="O17" i="86" s="1"/>
  <c r="G17" i="86"/>
  <c r="V17" i="86"/>
  <c r="X17" i="86" s="1"/>
  <c r="J17" i="86"/>
  <c r="L17" i="86" s="1"/>
  <c r="S17" i="86"/>
  <c r="U17" i="86" s="1"/>
  <c r="M18" i="86"/>
  <c r="O18" i="86" s="1"/>
  <c r="J18" i="86"/>
  <c r="L18" i="86" s="1"/>
  <c r="S18" i="86"/>
  <c r="U18" i="86" s="1"/>
  <c r="AB18" i="86"/>
  <c r="AD18" i="86" s="1"/>
  <c r="Y18" i="86"/>
  <c r="AA18" i="86" s="1"/>
  <c r="V18" i="86"/>
  <c r="X18" i="86" s="1"/>
  <c r="P18" i="86"/>
  <c r="R18" i="86" s="1"/>
  <c r="G18" i="86"/>
  <c r="M24" i="86"/>
  <c r="O24" i="86" s="1"/>
  <c r="G24" i="86"/>
  <c r="AB24" i="86"/>
  <c r="AD24" i="86" s="1"/>
  <c r="P24" i="86"/>
  <c r="R24" i="86" s="1"/>
  <c r="J24" i="86"/>
  <c r="L24" i="86" s="1"/>
  <c r="V24" i="86"/>
  <c r="X24" i="86" s="1"/>
  <c r="S24" i="86"/>
  <c r="U24" i="86" s="1"/>
  <c r="Y24" i="86"/>
  <c r="AA24" i="86" s="1"/>
  <c r="M25" i="86"/>
  <c r="O25" i="86" s="1"/>
  <c r="V25" i="86"/>
  <c r="X25" i="86" s="1"/>
  <c r="S25" i="86"/>
  <c r="U25" i="86" s="1"/>
  <c r="AB25" i="86"/>
  <c r="AD25" i="86" s="1"/>
  <c r="G25" i="86"/>
  <c r="J25" i="86"/>
  <c r="L25" i="86" s="1"/>
  <c r="Y25" i="86"/>
  <c r="AA25" i="86" s="1"/>
  <c r="P25" i="86"/>
  <c r="R25" i="86" s="1"/>
  <c r="V26" i="86"/>
  <c r="X26" i="86" s="1"/>
  <c r="J26" i="86"/>
  <c r="L26" i="86" s="1"/>
  <c r="P26" i="86"/>
  <c r="R26" i="86" s="1"/>
  <c r="S26" i="86"/>
  <c r="U26" i="86" s="1"/>
  <c r="Y26" i="86"/>
  <c r="AA26" i="86" s="1"/>
  <c r="G26" i="86"/>
  <c r="M26" i="86"/>
  <c r="O26" i="86" s="1"/>
  <c r="AB26" i="86"/>
  <c r="AD26" i="86" s="1"/>
  <c r="J27" i="86"/>
  <c r="L27" i="86" s="1"/>
  <c r="P27" i="86"/>
  <c r="R27" i="86" s="1"/>
  <c r="Y27" i="86"/>
  <c r="AA27" i="86" s="1"/>
  <c r="V27" i="86"/>
  <c r="X27" i="86" s="1"/>
  <c r="AB27" i="86"/>
  <c r="AD27" i="86" s="1"/>
  <c r="M27" i="86"/>
  <c r="O27" i="86" s="1"/>
  <c r="S27" i="86"/>
  <c r="U27" i="86" s="1"/>
  <c r="G27" i="86"/>
  <c r="C20" i="121"/>
  <c r="E20" i="121" s="1"/>
  <c r="G20" i="121" s="1"/>
  <c r="B21" i="121"/>
  <c r="B30" i="87"/>
  <c r="C29" i="87"/>
  <c r="B32" i="127"/>
  <c r="C32" i="127" s="1"/>
  <c r="C31" i="127"/>
  <c r="B31" i="126"/>
  <c r="C30" i="126"/>
  <c r="B32" i="40"/>
  <c r="C32" i="40" s="1"/>
  <c r="C31" i="40"/>
  <c r="BS23" i="27"/>
  <c r="GZ24" i="41" s="1"/>
  <c r="D27" i="48"/>
  <c r="F27" i="48"/>
  <c r="E27" i="8"/>
  <c r="E27" i="80"/>
  <c r="C25" i="73"/>
  <c r="E25" i="73" s="1"/>
  <c r="G25" i="73" s="1"/>
  <c r="B26" i="73"/>
  <c r="H25" i="60"/>
  <c r="AR25" i="60"/>
  <c r="N25" i="60"/>
  <c r="F25" i="60"/>
  <c r="Q26" i="60"/>
  <c r="AC26" i="60"/>
  <c r="AL26" i="60"/>
  <c r="AU26" i="60"/>
  <c r="B27" i="60"/>
  <c r="AF26" i="60"/>
  <c r="AX26" i="60"/>
  <c r="W26" i="60"/>
  <c r="AO26" i="60"/>
  <c r="T26" i="60"/>
  <c r="Z26" i="60"/>
  <c r="AI26" i="60"/>
  <c r="BA26" i="60"/>
  <c r="C26" i="87"/>
  <c r="B25" i="41"/>
  <c r="C24" i="41"/>
  <c r="C20" i="117"/>
  <c r="E20" i="117" s="1"/>
  <c r="G20" i="117" s="1"/>
  <c r="B21" i="117"/>
  <c r="C20" i="109"/>
  <c r="E20" i="109" s="1"/>
  <c r="G20" i="109" s="1"/>
  <c r="B21" i="109"/>
  <c r="C20" i="111"/>
  <c r="E20" i="111" s="1"/>
  <c r="G20" i="111" s="1"/>
  <c r="B21" i="111"/>
  <c r="C21" i="24"/>
  <c r="E21" i="24" s="1"/>
  <c r="G21" i="24" s="1"/>
  <c r="B22" i="24"/>
  <c r="C21" i="57"/>
  <c r="E21" i="57" s="1"/>
  <c r="G21" i="57" s="1"/>
  <c r="B22" i="57"/>
  <c r="C22" i="43"/>
  <c r="E22" i="43" s="1"/>
  <c r="G22" i="43" s="1"/>
  <c r="B23" i="43"/>
  <c r="B21" i="125"/>
  <c r="C20" i="125"/>
  <c r="E20" i="125" s="1"/>
  <c r="G20" i="125" s="1"/>
  <c r="C21" i="23"/>
  <c r="B22" i="23"/>
  <c r="C21" i="17"/>
  <c r="E21" i="17" s="1"/>
  <c r="G21" i="17" s="1"/>
  <c r="B22" i="17"/>
  <c r="C21" i="65"/>
  <c r="E21" i="65" s="1"/>
  <c r="G21" i="65" s="1"/>
  <c r="B22" i="65"/>
  <c r="C21" i="85"/>
  <c r="E21" i="85" s="1"/>
  <c r="G21" i="85" s="1"/>
  <c r="B22" i="85"/>
  <c r="C22" i="11"/>
  <c r="B21" i="11"/>
  <c r="E20" i="11"/>
  <c r="G20" i="11" s="1"/>
  <c r="C20" i="94"/>
  <c r="E20" i="94" s="1"/>
  <c r="G20" i="94" s="1"/>
  <c r="B21" i="94"/>
  <c r="C20" i="95"/>
  <c r="E20" i="95" s="1"/>
  <c r="G20" i="95" s="1"/>
  <c r="B21" i="95"/>
  <c r="C20" i="38"/>
  <c r="E20" i="38" s="1"/>
  <c r="G20" i="38" s="1"/>
  <c r="B21" i="38"/>
  <c r="C20" i="93"/>
  <c r="E20" i="93" s="1"/>
  <c r="G20" i="93" s="1"/>
  <c r="B21" i="93"/>
  <c r="C20" i="61"/>
  <c r="E20" i="61" s="1"/>
  <c r="G20" i="61" s="1"/>
  <c r="B21" i="61"/>
  <c r="C20" i="16"/>
  <c r="E20" i="16" s="1"/>
  <c r="G20" i="16" s="1"/>
  <c r="B21" i="16"/>
  <c r="C20" i="107"/>
  <c r="E20" i="107" s="1"/>
  <c r="G20" i="107" s="1"/>
  <c r="B21" i="107"/>
  <c r="B21" i="19"/>
  <c r="C20" i="19"/>
  <c r="E20" i="19" s="1"/>
  <c r="G20" i="19" s="1"/>
  <c r="C20" i="77"/>
  <c r="E20" i="77" s="1"/>
  <c r="G20" i="77" s="1"/>
  <c r="B21" i="77"/>
  <c r="C20" i="75"/>
  <c r="E20" i="75" s="1"/>
  <c r="G20" i="75" s="1"/>
  <c r="B21" i="75"/>
  <c r="C20" i="112"/>
  <c r="E20" i="112" s="1"/>
  <c r="G20" i="112" s="1"/>
  <c r="B21" i="112"/>
  <c r="C20" i="124"/>
  <c r="E20" i="124" s="1"/>
  <c r="G20" i="124" s="1"/>
  <c r="B21" i="124"/>
  <c r="C20" i="88"/>
  <c r="E20" i="88" s="1"/>
  <c r="G20" i="88" s="1"/>
  <c r="B21" i="88"/>
  <c r="C20" i="18"/>
  <c r="E20" i="18" s="1"/>
  <c r="G20" i="18" s="1"/>
  <c r="B21" i="18"/>
  <c r="C20" i="119"/>
  <c r="E20" i="119" s="1"/>
  <c r="G20" i="119" s="1"/>
  <c r="B21" i="119"/>
  <c r="C20" i="14"/>
  <c r="E20" i="14" s="1"/>
  <c r="G20" i="14" s="1"/>
  <c r="B21" i="14"/>
  <c r="B21" i="104"/>
  <c r="C20" i="104"/>
  <c r="E20" i="104" s="1"/>
  <c r="G20" i="104" s="1"/>
  <c r="C20" i="50"/>
  <c r="E20" i="50" s="1"/>
  <c r="G20" i="50" s="1"/>
  <c r="B21" i="50"/>
  <c r="C20" i="64"/>
  <c r="E20" i="64" s="1"/>
  <c r="G20" i="64" s="1"/>
  <c r="B21" i="64"/>
  <c r="C20" i="22"/>
  <c r="E20" i="22" s="1"/>
  <c r="G20" i="22" s="1"/>
  <c r="B21" i="22"/>
  <c r="C20" i="46"/>
  <c r="E20" i="46" s="1"/>
  <c r="G20" i="46" s="1"/>
  <c r="B21" i="46"/>
  <c r="C20" i="78"/>
  <c r="E20" i="78" s="1"/>
  <c r="G20" i="78" s="1"/>
  <c r="B21" i="78"/>
  <c r="C20" i="80"/>
  <c r="G20" i="80" s="1"/>
  <c r="B21" i="80"/>
  <c r="C20" i="44"/>
  <c r="E20" i="44" s="1"/>
  <c r="G20" i="44" s="1"/>
  <c r="B21" i="44"/>
  <c r="C21" i="53"/>
  <c r="E21" i="53" s="1"/>
  <c r="G21" i="53" s="1"/>
  <c r="B22" i="53"/>
  <c r="C20" i="8"/>
  <c r="G20" i="8" s="1"/>
  <c r="B21" i="8"/>
  <c r="C20" i="66"/>
  <c r="E20" i="66" s="1"/>
  <c r="G20" i="66" s="1"/>
  <c r="B21" i="66"/>
  <c r="C20" i="67"/>
  <c r="E20" i="67" s="1"/>
  <c r="G20" i="67" s="1"/>
  <c r="B21" i="67"/>
  <c r="C21" i="49"/>
  <c r="E21" i="49" s="1"/>
  <c r="G21" i="49" s="1"/>
  <c r="B22" i="49"/>
  <c r="C20" i="21"/>
  <c r="E20" i="21" s="1"/>
  <c r="G20" i="21" s="1"/>
  <c r="B21" i="21"/>
  <c r="C19" i="91"/>
  <c r="E19" i="91" s="1"/>
  <c r="G19" i="91" s="1"/>
  <c r="B20" i="91"/>
  <c r="E13" i="92"/>
  <c r="B13" i="92"/>
  <c r="C21" i="48"/>
  <c r="E21" i="48" s="1"/>
  <c r="G21" i="48" s="1"/>
  <c r="B22" i="48"/>
  <c r="AC23" i="27"/>
  <c r="BU24" i="41" s="1"/>
  <c r="AD23" i="27"/>
  <c r="AJ23" i="27"/>
  <c r="AK23" i="27"/>
  <c r="AL23" i="27"/>
  <c r="AN23" i="27"/>
  <c r="AO23" i="27"/>
  <c r="BM23" i="27"/>
  <c r="BT23" i="27"/>
  <c r="HD24" i="41" s="1"/>
  <c r="A24" i="27"/>
  <c r="B30" i="86"/>
  <c r="B33" i="86" s="1"/>
  <c r="C29" i="86"/>
  <c r="C24" i="60"/>
  <c r="E24" i="60" s="1"/>
  <c r="E20" i="23"/>
  <c r="G20" i="23" s="1"/>
  <c r="GF24" i="41" l="1"/>
  <c r="HB23" i="41"/>
  <c r="HA23" i="41"/>
  <c r="CA23" i="41"/>
  <c r="BZ23" i="41"/>
  <c r="BY24" i="41"/>
  <c r="C25" i="60"/>
  <c r="E25" i="60" s="1"/>
  <c r="BV24" i="41"/>
  <c r="BW24" i="41"/>
  <c r="HA24" i="41"/>
  <c r="HB24" i="41"/>
  <c r="B28" i="41"/>
  <c r="P25" i="41"/>
  <c r="P26" i="41" s="1"/>
  <c r="CN25" i="41"/>
  <c r="CN26" i="41" s="1"/>
  <c r="FK25" i="41"/>
  <c r="FK26" i="41" s="1"/>
  <c r="AB25" i="41"/>
  <c r="AB26" i="41" s="1"/>
  <c r="GQ25" i="41"/>
  <c r="GQ26" i="41" s="1"/>
  <c r="T25" i="41"/>
  <c r="T26" i="41" s="1"/>
  <c r="CQ25" i="41"/>
  <c r="CQ26" i="41" s="1"/>
  <c r="FO25" i="41"/>
  <c r="FO26" i="41" s="1"/>
  <c r="CU25" i="41"/>
  <c r="CU26" i="41" s="1"/>
  <c r="AZ25" i="41"/>
  <c r="AZ26" i="41" s="1"/>
  <c r="EA25" i="41"/>
  <c r="EA26" i="41" s="1"/>
  <c r="GY25" i="41"/>
  <c r="GY26" i="41" s="1"/>
  <c r="CJ25" i="41"/>
  <c r="CJ26" i="41" s="1"/>
  <c r="X25" i="41"/>
  <c r="X26" i="41" s="1"/>
  <c r="FS25" i="41"/>
  <c r="FS26" i="41" s="1"/>
  <c r="FW25" i="41"/>
  <c r="FW26" i="41" s="1"/>
  <c r="EU25" i="41"/>
  <c r="EU26" i="41" s="1"/>
  <c r="L25" i="41"/>
  <c r="L26" i="41" s="1"/>
  <c r="HC25" i="41"/>
  <c r="HC26" i="41" s="1"/>
  <c r="BX25" i="41"/>
  <c r="BX26" i="41" s="1"/>
  <c r="EY25" i="41"/>
  <c r="EY26" i="41" s="1"/>
  <c r="CF25" i="41"/>
  <c r="CF26" i="41" s="1"/>
  <c r="AF25" i="41"/>
  <c r="AF26" i="41" s="1"/>
  <c r="CY25" i="41"/>
  <c r="CY26" i="41" s="1"/>
  <c r="GA25" i="41"/>
  <c r="GA26" i="41" s="1"/>
  <c r="EE25" i="41"/>
  <c r="EE26" i="41" s="1"/>
  <c r="BP25" i="41"/>
  <c r="BP26" i="41" s="1"/>
  <c r="EM25" i="41"/>
  <c r="EM26" i="41" s="1"/>
  <c r="AJ25" i="41"/>
  <c r="AJ26" i="41" s="1"/>
  <c r="DC25" i="41"/>
  <c r="DC26" i="41" s="1"/>
  <c r="GE25" i="41"/>
  <c r="GE26" i="41" s="1"/>
  <c r="DO25" i="41"/>
  <c r="DO26" i="41" s="1"/>
  <c r="GM25" i="41"/>
  <c r="GM26" i="41" s="1"/>
  <c r="BH25" i="41"/>
  <c r="BH26" i="41" s="1"/>
  <c r="BT25" i="41"/>
  <c r="BT26" i="41" s="1"/>
  <c r="H25" i="41"/>
  <c r="H26" i="41" s="1"/>
  <c r="FC25" i="41"/>
  <c r="FC26" i="41" s="1"/>
  <c r="FG25" i="41"/>
  <c r="FG26" i="41" s="1"/>
  <c r="AN25" i="41"/>
  <c r="AN26" i="41" s="1"/>
  <c r="DG25" i="41"/>
  <c r="DG26" i="41" s="1"/>
  <c r="AV25" i="41"/>
  <c r="AV26" i="41" s="1"/>
  <c r="DS25" i="41"/>
  <c r="DS26" i="41" s="1"/>
  <c r="DW25" i="41"/>
  <c r="DW26" i="41" s="1"/>
  <c r="GU25" i="41"/>
  <c r="GU26" i="41" s="1"/>
  <c r="BL25" i="41"/>
  <c r="BL26" i="41" s="1"/>
  <c r="EQ25" i="41"/>
  <c r="EQ26" i="41" s="1"/>
  <c r="CB25" i="41"/>
  <c r="CB26" i="41" s="1"/>
  <c r="AR25" i="41"/>
  <c r="AR26" i="41" s="1"/>
  <c r="DK25" i="41"/>
  <c r="DK26" i="41" s="1"/>
  <c r="GI25" i="41"/>
  <c r="GI26" i="41" s="1"/>
  <c r="BD25" i="41"/>
  <c r="BD26" i="41" s="1"/>
  <c r="EI25" i="41"/>
  <c r="EI26" i="41" s="1"/>
  <c r="HE24" i="41"/>
  <c r="HF24" i="41"/>
  <c r="C23" i="71"/>
  <c r="E23" i="71" s="1"/>
  <c r="G23" i="71" s="1"/>
  <c r="B24" i="71"/>
  <c r="D26" i="86"/>
  <c r="F26" i="86" s="1"/>
  <c r="I26" i="86"/>
  <c r="I24" i="86"/>
  <c r="D24" i="86"/>
  <c r="F24" i="86" s="1"/>
  <c r="D25" i="86"/>
  <c r="F25" i="86" s="1"/>
  <c r="I25" i="86"/>
  <c r="I15" i="86"/>
  <c r="D15" i="86"/>
  <c r="F15" i="86" s="1"/>
  <c r="I18" i="86"/>
  <c r="D18" i="86"/>
  <c r="F18" i="86" s="1"/>
  <c r="I16" i="86"/>
  <c r="D16" i="86"/>
  <c r="F16" i="86" s="1"/>
  <c r="I27" i="86"/>
  <c r="D27" i="86"/>
  <c r="F27" i="86" s="1"/>
  <c r="D17" i="86"/>
  <c r="F17" i="86" s="1"/>
  <c r="I17" i="86"/>
  <c r="C21" i="121"/>
  <c r="E21" i="121" s="1"/>
  <c r="G21" i="121" s="1"/>
  <c r="B22" i="121"/>
  <c r="FK28" i="41"/>
  <c r="HC28" i="41"/>
  <c r="DW28" i="41"/>
  <c r="GE28" i="41"/>
  <c r="FC28" i="41"/>
  <c r="FS28" i="41"/>
  <c r="EM28" i="41"/>
  <c r="FG28" i="41"/>
  <c r="EI28" i="41"/>
  <c r="EY28" i="41"/>
  <c r="AR28" i="41"/>
  <c r="H28" i="41"/>
  <c r="AB28" i="41"/>
  <c r="DS28" i="41"/>
  <c r="CU28" i="41"/>
  <c r="DK28" i="41"/>
  <c r="AZ28" i="41"/>
  <c r="CB28" i="41"/>
  <c r="BD28" i="41"/>
  <c r="BT28" i="41"/>
  <c r="P28" i="41"/>
  <c r="C28" i="41"/>
  <c r="DG28" i="41"/>
  <c r="BH28" i="41"/>
  <c r="AJ28" i="41"/>
  <c r="AN28" i="41"/>
  <c r="DC28" i="41"/>
  <c r="T28" i="41"/>
  <c r="L28" i="41"/>
  <c r="FO28" i="41"/>
  <c r="Y33" i="86"/>
  <c r="S33" i="86"/>
  <c r="M33" i="86"/>
  <c r="B34" i="86"/>
  <c r="V33" i="86"/>
  <c r="G33" i="86"/>
  <c r="J33" i="86"/>
  <c r="P33" i="86"/>
  <c r="C33" i="86"/>
  <c r="AB33" i="86"/>
  <c r="B31" i="87"/>
  <c r="C30" i="87"/>
  <c r="C31" i="126"/>
  <c r="B32" i="126"/>
  <c r="BS24" i="27"/>
  <c r="GZ25" i="41" s="1"/>
  <c r="D28" i="48"/>
  <c r="F28" i="48"/>
  <c r="E28" i="8"/>
  <c r="E28" i="80"/>
  <c r="C26" i="73"/>
  <c r="E26" i="73" s="1"/>
  <c r="G26" i="73" s="1"/>
  <c r="B27" i="73"/>
  <c r="H26" i="60"/>
  <c r="AR26" i="60"/>
  <c r="Q27" i="60"/>
  <c r="AC27" i="60"/>
  <c r="AL27" i="60"/>
  <c r="Z27" i="60"/>
  <c r="AI27" i="60"/>
  <c r="W27" i="60"/>
  <c r="AF27" i="60"/>
  <c r="AO27" i="60"/>
  <c r="T27" i="60"/>
  <c r="AU27" i="60"/>
  <c r="AX27" i="60"/>
  <c r="BA27" i="60"/>
  <c r="B28" i="60"/>
  <c r="N26" i="60"/>
  <c r="F26" i="60"/>
  <c r="C25" i="41"/>
  <c r="C21" i="117"/>
  <c r="E21" i="117" s="1"/>
  <c r="G21" i="117" s="1"/>
  <c r="B22" i="117"/>
  <c r="C21" i="109"/>
  <c r="E21" i="109" s="1"/>
  <c r="G21" i="109" s="1"/>
  <c r="B22" i="109"/>
  <c r="C21" i="111"/>
  <c r="E21" i="111" s="1"/>
  <c r="G21" i="111" s="1"/>
  <c r="B22" i="111"/>
  <c r="C22" i="24"/>
  <c r="E22" i="24" s="1"/>
  <c r="G22" i="24" s="1"/>
  <c r="B23" i="24"/>
  <c r="C22" i="57"/>
  <c r="E22" i="57" s="1"/>
  <c r="G22" i="57" s="1"/>
  <c r="B23" i="57"/>
  <c r="C23" i="43"/>
  <c r="E23" i="43" s="1"/>
  <c r="G23" i="43" s="1"/>
  <c r="B24" i="43"/>
  <c r="B22" i="125"/>
  <c r="C21" i="125"/>
  <c r="E21" i="125" s="1"/>
  <c r="G21" i="125" s="1"/>
  <c r="E21" i="23"/>
  <c r="G21" i="23" s="1"/>
  <c r="C22" i="23"/>
  <c r="B23" i="23"/>
  <c r="C22" i="17"/>
  <c r="E22" i="17" s="1"/>
  <c r="G22" i="17" s="1"/>
  <c r="B23" i="17"/>
  <c r="C22" i="65"/>
  <c r="E22" i="65" s="1"/>
  <c r="G22" i="65" s="1"/>
  <c r="B23" i="65"/>
  <c r="C22" i="85"/>
  <c r="E22" i="85" s="1"/>
  <c r="G22" i="85" s="1"/>
  <c r="B23" i="85"/>
  <c r="C23" i="11"/>
  <c r="B22" i="11"/>
  <c r="E21" i="11"/>
  <c r="G21" i="11" s="1"/>
  <c r="C21" i="94"/>
  <c r="E21" i="94" s="1"/>
  <c r="G21" i="94" s="1"/>
  <c r="B22" i="94"/>
  <c r="C21" i="95"/>
  <c r="E21" i="95" s="1"/>
  <c r="G21" i="95" s="1"/>
  <c r="B22" i="95"/>
  <c r="C21" i="38"/>
  <c r="E21" i="38" s="1"/>
  <c r="G21" i="38" s="1"/>
  <c r="B22" i="38"/>
  <c r="C21" i="93"/>
  <c r="E21" i="93" s="1"/>
  <c r="G21" i="93" s="1"/>
  <c r="B22" i="93"/>
  <c r="C21" i="61"/>
  <c r="E21" i="61" s="1"/>
  <c r="G21" i="61" s="1"/>
  <c r="B22" i="61"/>
  <c r="C21" i="16"/>
  <c r="E21" i="16" s="1"/>
  <c r="G21" i="16" s="1"/>
  <c r="B22" i="16"/>
  <c r="C21" i="107"/>
  <c r="E21" i="107" s="1"/>
  <c r="G21" i="107" s="1"/>
  <c r="B22" i="107"/>
  <c r="C21" i="19"/>
  <c r="E21" i="19" s="1"/>
  <c r="G21" i="19" s="1"/>
  <c r="B22" i="19"/>
  <c r="C21" i="77"/>
  <c r="E21" i="77" s="1"/>
  <c r="G21" i="77" s="1"/>
  <c r="B22" i="77"/>
  <c r="C21" i="75"/>
  <c r="E21" i="75" s="1"/>
  <c r="G21" i="75" s="1"/>
  <c r="B22" i="75"/>
  <c r="C21" i="112"/>
  <c r="E21" i="112" s="1"/>
  <c r="G21" i="112" s="1"/>
  <c r="B22" i="112"/>
  <c r="C21" i="124"/>
  <c r="E21" i="124" s="1"/>
  <c r="G21" i="124" s="1"/>
  <c r="B22" i="124"/>
  <c r="C21" i="88"/>
  <c r="E21" i="88" s="1"/>
  <c r="G21" i="88" s="1"/>
  <c r="B22" i="88"/>
  <c r="C21" i="18"/>
  <c r="E21" i="18" s="1"/>
  <c r="G21" i="18" s="1"/>
  <c r="B22" i="18"/>
  <c r="C21" i="119"/>
  <c r="E21" i="119" s="1"/>
  <c r="G21" i="119" s="1"/>
  <c r="B22" i="119"/>
  <c r="C21" i="14"/>
  <c r="E21" i="14" s="1"/>
  <c r="G21" i="14" s="1"/>
  <c r="B22" i="14"/>
  <c r="B22" i="104"/>
  <c r="C21" i="104"/>
  <c r="E21" i="104" s="1"/>
  <c r="G21" i="104" s="1"/>
  <c r="C21" i="50"/>
  <c r="E21" i="50" s="1"/>
  <c r="G21" i="50" s="1"/>
  <c r="B22" i="50"/>
  <c r="C21" i="64"/>
  <c r="E21" i="64" s="1"/>
  <c r="G21" i="64" s="1"/>
  <c r="B22" i="64"/>
  <c r="C21" i="22"/>
  <c r="E21" i="22" s="1"/>
  <c r="G21" i="22" s="1"/>
  <c r="B22" i="22"/>
  <c r="C21" i="46"/>
  <c r="E21" i="46" s="1"/>
  <c r="G21" i="46" s="1"/>
  <c r="B22" i="46"/>
  <c r="C21" i="78"/>
  <c r="E21" i="78" s="1"/>
  <c r="G21" i="78" s="1"/>
  <c r="B22" i="78"/>
  <c r="C21" i="80"/>
  <c r="G21" i="80" s="1"/>
  <c r="B22" i="80"/>
  <c r="C21" i="44"/>
  <c r="E21" i="44" s="1"/>
  <c r="G21" i="44" s="1"/>
  <c r="B22" i="44"/>
  <c r="C22" i="53"/>
  <c r="E22" i="53" s="1"/>
  <c r="G22" i="53" s="1"/>
  <c r="B23" i="53"/>
  <c r="C21" i="8"/>
  <c r="G21" i="8" s="1"/>
  <c r="B22" i="8"/>
  <c r="C21" i="66"/>
  <c r="E21" i="66" s="1"/>
  <c r="G21" i="66" s="1"/>
  <c r="B22" i="66"/>
  <c r="C21" i="67"/>
  <c r="E21" i="67" s="1"/>
  <c r="G21" i="67" s="1"/>
  <c r="B22" i="67"/>
  <c r="C22" i="49"/>
  <c r="E22" i="49" s="1"/>
  <c r="G22" i="49" s="1"/>
  <c r="B23" i="49"/>
  <c r="C21" i="21"/>
  <c r="E21" i="21" s="1"/>
  <c r="G21" i="21" s="1"/>
  <c r="B22" i="21"/>
  <c r="C20" i="91"/>
  <c r="E20" i="91" s="1"/>
  <c r="G20" i="91" s="1"/>
  <c r="B21" i="91"/>
  <c r="G13" i="92"/>
  <c r="C14" i="92"/>
  <c r="C22" i="48"/>
  <c r="E22" i="48" s="1"/>
  <c r="G22" i="48" s="1"/>
  <c r="B23" i="48"/>
  <c r="AD24" i="27"/>
  <c r="AC24" i="27"/>
  <c r="BU25" i="41" s="1"/>
  <c r="AJ24" i="27"/>
  <c r="AK24" i="27"/>
  <c r="AL24" i="27"/>
  <c r="AN24" i="27"/>
  <c r="AO24" i="27"/>
  <c r="BM24" i="27"/>
  <c r="BT24" i="27"/>
  <c r="HD25" i="41" s="1"/>
  <c r="A25" i="27"/>
  <c r="C30" i="86"/>
  <c r="GG24" i="41" l="1"/>
  <c r="GH24" i="41"/>
  <c r="GQ28" i="41"/>
  <c r="B29" i="41"/>
  <c r="GY28" i="41"/>
  <c r="EE28" i="41"/>
  <c r="GI28" i="41"/>
  <c r="GU28" i="41"/>
  <c r="GF25" i="41"/>
  <c r="CA24" i="41"/>
  <c r="BZ24" i="41"/>
  <c r="BY25" i="41"/>
  <c r="BY26" i="41" s="1"/>
  <c r="HA25" i="41"/>
  <c r="HA26" i="41" s="1"/>
  <c r="HB25" i="41"/>
  <c r="HB26" i="41" s="1"/>
  <c r="GZ26" i="41"/>
  <c r="BW25" i="41"/>
  <c r="BV25" i="41"/>
  <c r="BV26" i="41" s="1"/>
  <c r="BU26" i="41"/>
  <c r="CQ28" i="41"/>
  <c r="EQ28" i="41"/>
  <c r="GA28" i="41"/>
  <c r="EA28" i="41"/>
  <c r="CF28" i="41"/>
  <c r="CN28" i="41"/>
  <c r="EU28" i="41"/>
  <c r="BX28" i="41"/>
  <c r="AF28" i="41"/>
  <c r="AV28" i="41"/>
  <c r="CY28" i="41"/>
  <c r="DO28" i="41"/>
  <c r="CJ28" i="41"/>
  <c r="BP28" i="41"/>
  <c r="GM28" i="41"/>
  <c r="CQ29" i="41"/>
  <c r="X28" i="41"/>
  <c r="BL28" i="41"/>
  <c r="FW28" i="41"/>
  <c r="HF25" i="41"/>
  <c r="HE25" i="41"/>
  <c r="HE26" i="41" s="1"/>
  <c r="HD26" i="41"/>
  <c r="C24" i="71"/>
  <c r="E24" i="71" s="1"/>
  <c r="G24" i="71" s="1"/>
  <c r="B25" i="71"/>
  <c r="C26" i="60"/>
  <c r="E26" i="60" s="1"/>
  <c r="B23" i="121"/>
  <c r="C22" i="121"/>
  <c r="E22" i="121" s="1"/>
  <c r="G22" i="121" s="1"/>
  <c r="GY29" i="41"/>
  <c r="AF29" i="41"/>
  <c r="AN29" i="41"/>
  <c r="GE29" i="41"/>
  <c r="H29" i="41"/>
  <c r="FK29" i="41"/>
  <c r="HC29" i="41"/>
  <c r="AZ29" i="41"/>
  <c r="EQ29" i="41"/>
  <c r="GI29" i="41"/>
  <c r="BP29" i="41"/>
  <c r="DW29" i="41"/>
  <c r="FO29" i="41"/>
  <c r="GA29" i="41"/>
  <c r="FW29" i="41"/>
  <c r="DS29" i="41"/>
  <c r="DC29" i="41"/>
  <c r="EU29" i="41"/>
  <c r="EM29" i="41"/>
  <c r="BX29" i="41"/>
  <c r="X29" i="41"/>
  <c r="CF29" i="41"/>
  <c r="EA29" i="41"/>
  <c r="CY29" i="41"/>
  <c r="BD29" i="41"/>
  <c r="D33" i="86"/>
  <c r="I33" i="86"/>
  <c r="AD33" i="86"/>
  <c r="X33" i="86"/>
  <c r="B35" i="86"/>
  <c r="C34" i="86"/>
  <c r="O33" i="86"/>
  <c r="R33" i="86"/>
  <c r="L33" i="86"/>
  <c r="U33" i="86"/>
  <c r="AA33" i="86"/>
  <c r="B32" i="87"/>
  <c r="C32" i="87" s="1"/>
  <c r="C31" i="87"/>
  <c r="C32" i="126"/>
  <c r="B33" i="126"/>
  <c r="C33" i="126" s="1"/>
  <c r="BS25" i="27"/>
  <c r="GZ28" i="41" s="1"/>
  <c r="D29" i="48"/>
  <c r="F29" i="48"/>
  <c r="E29" i="8"/>
  <c r="E29" i="80"/>
  <c r="C27" i="73"/>
  <c r="E27" i="73" s="1"/>
  <c r="G27" i="73" s="1"/>
  <c r="B28" i="73"/>
  <c r="N27" i="60"/>
  <c r="F27" i="60"/>
  <c r="AR27" i="60"/>
  <c r="H27" i="60"/>
  <c r="T28" i="60"/>
  <c r="Z28" i="60"/>
  <c r="AF28" i="60"/>
  <c r="AL28" i="60"/>
  <c r="AX28" i="60"/>
  <c r="W28" i="60"/>
  <c r="AO28" i="60"/>
  <c r="AU28" i="60"/>
  <c r="BA28" i="60"/>
  <c r="Q28" i="60"/>
  <c r="AC28" i="60"/>
  <c r="B29" i="60"/>
  <c r="AI28" i="60"/>
  <c r="B33" i="127"/>
  <c r="C22" i="117"/>
  <c r="E22" i="117" s="1"/>
  <c r="G22" i="117" s="1"/>
  <c r="B23" i="117"/>
  <c r="C22" i="109"/>
  <c r="E22" i="109" s="1"/>
  <c r="G22" i="109" s="1"/>
  <c r="B23" i="109"/>
  <c r="C22" i="111"/>
  <c r="E22" i="111" s="1"/>
  <c r="G22" i="111" s="1"/>
  <c r="B23" i="111"/>
  <c r="C23" i="24"/>
  <c r="E23" i="24" s="1"/>
  <c r="G23" i="24" s="1"/>
  <c r="B24" i="24"/>
  <c r="C23" i="57"/>
  <c r="E23" i="57" s="1"/>
  <c r="G23" i="57" s="1"/>
  <c r="B24" i="57"/>
  <c r="C24" i="43"/>
  <c r="E24" i="43" s="1"/>
  <c r="G24" i="43" s="1"/>
  <c r="B25" i="43"/>
  <c r="B23" i="125"/>
  <c r="C22" i="125"/>
  <c r="E22" i="125" s="1"/>
  <c r="G22" i="125" s="1"/>
  <c r="B24" i="23"/>
  <c r="C23" i="23"/>
  <c r="C23" i="17"/>
  <c r="E23" i="17" s="1"/>
  <c r="G23" i="17" s="1"/>
  <c r="B24" i="17"/>
  <c r="C23" i="65"/>
  <c r="E23" i="65" s="1"/>
  <c r="G23" i="65" s="1"/>
  <c r="B24" i="65"/>
  <c r="C23" i="85"/>
  <c r="E23" i="85" s="1"/>
  <c r="G23" i="85" s="1"/>
  <c r="B24" i="85"/>
  <c r="C24" i="11"/>
  <c r="B23" i="11"/>
  <c r="E22" i="11"/>
  <c r="G22" i="11" s="1"/>
  <c r="C22" i="94"/>
  <c r="E22" i="94" s="1"/>
  <c r="G22" i="94" s="1"/>
  <c r="B23" i="94"/>
  <c r="C22" i="95"/>
  <c r="E22" i="95" s="1"/>
  <c r="G22" i="95" s="1"/>
  <c r="B23" i="95"/>
  <c r="C22" i="38"/>
  <c r="E22" i="38" s="1"/>
  <c r="G22" i="38" s="1"/>
  <c r="B23" i="38"/>
  <c r="C22" i="93"/>
  <c r="E22" i="93" s="1"/>
  <c r="G22" i="93" s="1"/>
  <c r="B23" i="93"/>
  <c r="C22" i="61"/>
  <c r="E22" i="61" s="1"/>
  <c r="G22" i="61" s="1"/>
  <c r="B23" i="61"/>
  <c r="C22" i="16"/>
  <c r="E22" i="16" s="1"/>
  <c r="G22" i="16" s="1"/>
  <c r="B23" i="16"/>
  <c r="C22" i="107"/>
  <c r="E22" i="107" s="1"/>
  <c r="G22" i="107" s="1"/>
  <c r="B23" i="107"/>
  <c r="C22" i="19"/>
  <c r="E22" i="19" s="1"/>
  <c r="G22" i="19" s="1"/>
  <c r="B23" i="19"/>
  <c r="C22" i="77"/>
  <c r="E22" i="77" s="1"/>
  <c r="G22" i="77" s="1"/>
  <c r="B23" i="77"/>
  <c r="C22" i="75"/>
  <c r="E22" i="75" s="1"/>
  <c r="G22" i="75" s="1"/>
  <c r="B23" i="75"/>
  <c r="C22" i="112"/>
  <c r="E22" i="112" s="1"/>
  <c r="G22" i="112" s="1"/>
  <c r="B23" i="112"/>
  <c r="C22" i="124"/>
  <c r="E22" i="124" s="1"/>
  <c r="G22" i="124" s="1"/>
  <c r="B23" i="124"/>
  <c r="C22" i="88"/>
  <c r="E22" i="88" s="1"/>
  <c r="G22" i="88" s="1"/>
  <c r="B23" i="88"/>
  <c r="C22" i="18"/>
  <c r="E22" i="18" s="1"/>
  <c r="G22" i="18" s="1"/>
  <c r="B23" i="18"/>
  <c r="C22" i="119"/>
  <c r="E22" i="119" s="1"/>
  <c r="G22" i="119" s="1"/>
  <c r="B23" i="119"/>
  <c r="C22" i="14"/>
  <c r="E22" i="14" s="1"/>
  <c r="G22" i="14" s="1"/>
  <c r="B23" i="14"/>
  <c r="C22" i="104"/>
  <c r="E22" i="104" s="1"/>
  <c r="G22" i="104" s="1"/>
  <c r="B23" i="104"/>
  <c r="C22" i="50"/>
  <c r="E22" i="50" s="1"/>
  <c r="G22" i="50" s="1"/>
  <c r="B23" i="50"/>
  <c r="C22" i="64"/>
  <c r="E22" i="64" s="1"/>
  <c r="G22" i="64" s="1"/>
  <c r="B23" i="64"/>
  <c r="C22" i="22"/>
  <c r="E22" i="22" s="1"/>
  <c r="G22" i="22" s="1"/>
  <c r="B23" i="22"/>
  <c r="C22" i="46"/>
  <c r="E22" i="46" s="1"/>
  <c r="G22" i="46" s="1"/>
  <c r="B23" i="46"/>
  <c r="C22" i="78"/>
  <c r="E22" i="78" s="1"/>
  <c r="G22" i="78" s="1"/>
  <c r="B23" i="78"/>
  <c r="C22" i="80"/>
  <c r="G22" i="80" s="1"/>
  <c r="B23" i="80"/>
  <c r="C22" i="44"/>
  <c r="E22" i="44" s="1"/>
  <c r="G22" i="44" s="1"/>
  <c r="B23" i="44"/>
  <c r="C23" i="53"/>
  <c r="E23" i="53" s="1"/>
  <c r="G23" i="53" s="1"/>
  <c r="B24" i="53"/>
  <c r="C22" i="8"/>
  <c r="G22" i="8" s="1"/>
  <c r="B23" i="8"/>
  <c r="C22" i="66"/>
  <c r="E22" i="66" s="1"/>
  <c r="G22" i="66" s="1"/>
  <c r="B23" i="66"/>
  <c r="C22" i="67"/>
  <c r="E22" i="67" s="1"/>
  <c r="G22" i="67" s="1"/>
  <c r="B23" i="67"/>
  <c r="C23" i="49"/>
  <c r="E23" i="49" s="1"/>
  <c r="G23" i="49" s="1"/>
  <c r="B24" i="49"/>
  <c r="C22" i="21"/>
  <c r="E22" i="21" s="1"/>
  <c r="G22" i="21" s="1"/>
  <c r="B23" i="21"/>
  <c r="C21" i="91"/>
  <c r="E21" i="91" s="1"/>
  <c r="G21" i="91" s="1"/>
  <c r="B22" i="91"/>
  <c r="E14" i="92"/>
  <c r="B14" i="92"/>
  <c r="C23" i="48"/>
  <c r="E23" i="48" s="1"/>
  <c r="G23" i="48" s="1"/>
  <c r="B24" i="48"/>
  <c r="AC25" i="27"/>
  <c r="BU28" i="41" s="1"/>
  <c r="AD25" i="27"/>
  <c r="AJ25" i="27"/>
  <c r="AK25" i="27"/>
  <c r="AL25" i="27"/>
  <c r="AN25" i="27"/>
  <c r="AO25" i="27"/>
  <c r="BM25" i="27"/>
  <c r="GF28" i="41" s="1"/>
  <c r="BT25" i="27"/>
  <c r="HD28" i="41" s="1"/>
  <c r="A26" i="27"/>
  <c r="B33" i="40"/>
  <c r="E22" i="23"/>
  <c r="G22" i="23" s="1"/>
  <c r="GG25" i="41" l="1"/>
  <c r="GG26" i="41" s="1"/>
  <c r="GH25" i="41"/>
  <c r="GF26" i="41"/>
  <c r="BL29" i="41"/>
  <c r="DG29" i="41"/>
  <c r="BH29" i="41"/>
  <c r="GQ29" i="41"/>
  <c r="AR29" i="41"/>
  <c r="CJ29" i="41"/>
  <c r="EY29" i="41"/>
  <c r="AV29" i="41"/>
  <c r="CU29" i="41"/>
  <c r="FG29" i="41"/>
  <c r="AB29" i="41"/>
  <c r="DK29" i="41"/>
  <c r="P29" i="41"/>
  <c r="FS29" i="41"/>
  <c r="BT29" i="41"/>
  <c r="GU29" i="41"/>
  <c r="L29" i="41"/>
  <c r="DO29" i="41"/>
  <c r="GM29" i="41"/>
  <c r="CB29" i="41"/>
  <c r="CN29" i="41"/>
  <c r="B30" i="41"/>
  <c r="AJ29" i="41"/>
  <c r="C29" i="41"/>
  <c r="T29" i="41"/>
  <c r="EI29" i="41"/>
  <c r="FC29" i="41"/>
  <c r="EE29" i="41"/>
  <c r="CA25" i="41"/>
  <c r="CA26" i="41" s="1"/>
  <c r="BZ25" i="41"/>
  <c r="BZ26" i="41" s="1"/>
  <c r="BY28" i="41"/>
  <c r="D28" i="41"/>
  <c r="CQ30" i="41"/>
  <c r="B26" i="71"/>
  <c r="C25" i="71"/>
  <c r="E25" i="71" s="1"/>
  <c r="G25" i="71" s="1"/>
  <c r="B24" i="121"/>
  <c r="C23" i="121"/>
  <c r="E23" i="121" s="1"/>
  <c r="G23" i="121" s="1"/>
  <c r="HF28" i="41"/>
  <c r="HE28" i="41"/>
  <c r="HB28" i="41"/>
  <c r="HA28" i="41"/>
  <c r="BW28" i="41"/>
  <c r="BV28" i="41"/>
  <c r="GH28" i="41"/>
  <c r="GH35" i="41" s="1"/>
  <c r="GG28" i="41"/>
  <c r="F33" i="86"/>
  <c r="C35" i="86"/>
  <c r="B36" i="86"/>
  <c r="BS26" i="27"/>
  <c r="GZ29" i="41" s="1"/>
  <c r="D30" i="48"/>
  <c r="F30" i="48"/>
  <c r="E30" i="8"/>
  <c r="E30" i="80"/>
  <c r="C28" i="73"/>
  <c r="E28" i="73" s="1"/>
  <c r="G28" i="73" s="1"/>
  <c r="B29" i="73"/>
  <c r="F28" i="60"/>
  <c r="N28" i="60"/>
  <c r="H28" i="60"/>
  <c r="AR28" i="60"/>
  <c r="B30" i="60"/>
  <c r="Q29" i="60"/>
  <c r="T29" i="60"/>
  <c r="W29" i="60"/>
  <c r="AL29" i="60"/>
  <c r="AU29" i="60"/>
  <c r="AX29" i="60"/>
  <c r="Z29" i="60"/>
  <c r="AC29" i="60"/>
  <c r="AF29" i="60"/>
  <c r="AI29" i="60"/>
  <c r="AO29" i="60"/>
  <c r="BA29" i="60"/>
  <c r="C33" i="127"/>
  <c r="B34" i="127"/>
  <c r="C23" i="117"/>
  <c r="E23" i="117" s="1"/>
  <c r="G23" i="117" s="1"/>
  <c r="B24" i="117"/>
  <c r="C23" i="109"/>
  <c r="E23" i="109" s="1"/>
  <c r="G23" i="109" s="1"/>
  <c r="B24" i="109"/>
  <c r="C23" i="111"/>
  <c r="E23" i="111" s="1"/>
  <c r="G23" i="111" s="1"/>
  <c r="B24" i="111"/>
  <c r="C24" i="24"/>
  <c r="E24" i="24" s="1"/>
  <c r="G24" i="24" s="1"/>
  <c r="B25" i="24"/>
  <c r="C24" i="57"/>
  <c r="E24" i="57" s="1"/>
  <c r="G24" i="57" s="1"/>
  <c r="B25" i="57"/>
  <c r="C25" i="43"/>
  <c r="E25" i="43" s="1"/>
  <c r="G25" i="43" s="1"/>
  <c r="B26" i="43"/>
  <c r="C23" i="125"/>
  <c r="E23" i="125" s="1"/>
  <c r="G23" i="125" s="1"/>
  <c r="B24" i="125"/>
  <c r="C24" i="23"/>
  <c r="B25" i="23"/>
  <c r="E23" i="23"/>
  <c r="G23" i="23" s="1"/>
  <c r="C24" i="17"/>
  <c r="E24" i="17" s="1"/>
  <c r="G24" i="17" s="1"/>
  <c r="B25" i="17"/>
  <c r="C24" i="65"/>
  <c r="E24" i="65" s="1"/>
  <c r="G24" i="65" s="1"/>
  <c r="B25" i="65"/>
  <c r="C24" i="85"/>
  <c r="E24" i="85" s="1"/>
  <c r="G24" i="85" s="1"/>
  <c r="B25" i="85"/>
  <c r="C25" i="11"/>
  <c r="B24" i="11"/>
  <c r="E23" i="11"/>
  <c r="G23" i="11" s="1"/>
  <c r="C23" i="94"/>
  <c r="E23" i="94" s="1"/>
  <c r="G23" i="94" s="1"/>
  <c r="B24" i="94"/>
  <c r="C23" i="95"/>
  <c r="E23" i="95" s="1"/>
  <c r="G23" i="95" s="1"/>
  <c r="B24" i="95"/>
  <c r="C23" i="38"/>
  <c r="E23" i="38" s="1"/>
  <c r="G23" i="38" s="1"/>
  <c r="B24" i="38"/>
  <c r="C23" i="93"/>
  <c r="E23" i="93" s="1"/>
  <c r="G23" i="93" s="1"/>
  <c r="B24" i="93"/>
  <c r="C23" i="61"/>
  <c r="E23" i="61" s="1"/>
  <c r="G23" i="61" s="1"/>
  <c r="B24" i="61"/>
  <c r="C23" i="16"/>
  <c r="E23" i="16" s="1"/>
  <c r="G23" i="16" s="1"/>
  <c r="B24" i="16"/>
  <c r="C23" i="107"/>
  <c r="E23" i="107" s="1"/>
  <c r="G23" i="107" s="1"/>
  <c r="B24" i="107"/>
  <c r="C23" i="19"/>
  <c r="E23" i="19" s="1"/>
  <c r="G23" i="19" s="1"/>
  <c r="B24" i="19"/>
  <c r="C23" i="77"/>
  <c r="E23" i="77" s="1"/>
  <c r="G23" i="77" s="1"/>
  <c r="B24" i="77"/>
  <c r="C23" i="75"/>
  <c r="E23" i="75" s="1"/>
  <c r="G23" i="75" s="1"/>
  <c r="B24" i="75"/>
  <c r="C23" i="112"/>
  <c r="E23" i="112" s="1"/>
  <c r="G23" i="112" s="1"/>
  <c r="B24" i="112"/>
  <c r="C23" i="124"/>
  <c r="E23" i="124" s="1"/>
  <c r="G23" i="124" s="1"/>
  <c r="B24" i="124"/>
  <c r="C23" i="88"/>
  <c r="E23" i="88" s="1"/>
  <c r="G23" i="88" s="1"/>
  <c r="B24" i="88"/>
  <c r="C23" i="18"/>
  <c r="E23" i="18" s="1"/>
  <c r="G23" i="18" s="1"/>
  <c r="B24" i="18"/>
  <c r="C23" i="119"/>
  <c r="E23" i="119" s="1"/>
  <c r="G23" i="119" s="1"/>
  <c r="B24" i="119"/>
  <c r="C23" i="14"/>
  <c r="E23" i="14" s="1"/>
  <c r="G23" i="14" s="1"/>
  <c r="B24" i="14"/>
  <c r="C23" i="104"/>
  <c r="E23" i="104" s="1"/>
  <c r="G23" i="104" s="1"/>
  <c r="B24" i="104"/>
  <c r="C23" i="50"/>
  <c r="E23" i="50" s="1"/>
  <c r="G23" i="50" s="1"/>
  <c r="B24" i="50"/>
  <c r="C23" i="64"/>
  <c r="E23" i="64" s="1"/>
  <c r="G23" i="64" s="1"/>
  <c r="B24" i="64"/>
  <c r="C23" i="22"/>
  <c r="E23" i="22" s="1"/>
  <c r="G23" i="22" s="1"/>
  <c r="B24" i="22"/>
  <c r="C23" i="46"/>
  <c r="E23" i="46" s="1"/>
  <c r="G23" i="46" s="1"/>
  <c r="B24" i="46"/>
  <c r="C23" i="78"/>
  <c r="E23" i="78" s="1"/>
  <c r="G23" i="78" s="1"/>
  <c r="B24" i="78"/>
  <c r="C23" i="80"/>
  <c r="G23" i="80" s="1"/>
  <c r="B24" i="80"/>
  <c r="C23" i="44"/>
  <c r="E23" i="44" s="1"/>
  <c r="G23" i="44" s="1"/>
  <c r="B24" i="44"/>
  <c r="C24" i="53"/>
  <c r="E24" i="53" s="1"/>
  <c r="G24" i="53" s="1"/>
  <c r="B25" i="53"/>
  <c r="C23" i="8"/>
  <c r="G23" i="8" s="1"/>
  <c r="B24" i="8"/>
  <c r="C23" i="66"/>
  <c r="E23" i="66" s="1"/>
  <c r="G23" i="66" s="1"/>
  <c r="B24" i="66"/>
  <c r="C23" i="67"/>
  <c r="E23" i="67" s="1"/>
  <c r="G23" i="67" s="1"/>
  <c r="B24" i="67"/>
  <c r="C24" i="49"/>
  <c r="E24" i="49" s="1"/>
  <c r="G24" i="49" s="1"/>
  <c r="B25" i="49"/>
  <c r="C23" i="21"/>
  <c r="E23" i="21" s="1"/>
  <c r="G23" i="21" s="1"/>
  <c r="B24" i="21"/>
  <c r="C22" i="91"/>
  <c r="E22" i="91" s="1"/>
  <c r="G22" i="91" s="1"/>
  <c r="B23" i="91"/>
  <c r="G14" i="92"/>
  <c r="C15" i="92"/>
  <c r="C24" i="48"/>
  <c r="E24" i="48" s="1"/>
  <c r="G24" i="48" s="1"/>
  <c r="B25" i="48"/>
  <c r="AD26" i="27"/>
  <c r="AC26" i="27"/>
  <c r="BU29" i="41" s="1"/>
  <c r="AJ26" i="27"/>
  <c r="AK26" i="27"/>
  <c r="AL26" i="27"/>
  <c r="AN26" i="27"/>
  <c r="AO26" i="27"/>
  <c r="BM26" i="27"/>
  <c r="GF29" i="41" s="1"/>
  <c r="BT26" i="27"/>
  <c r="HD29" i="41" s="1"/>
  <c r="A27" i="27"/>
  <c r="B34" i="40"/>
  <c r="C33" i="40"/>
  <c r="C27" i="60"/>
  <c r="E27" i="60" s="1"/>
  <c r="EU30" i="41" l="1"/>
  <c r="DW30" i="41"/>
  <c r="B31" i="41"/>
  <c r="AB30" i="41"/>
  <c r="C30" i="41"/>
  <c r="GY30" i="41"/>
  <c r="BP30" i="41"/>
  <c r="GI30" i="41"/>
  <c r="FO30" i="41"/>
  <c r="EQ30" i="41"/>
  <c r="AR30" i="41"/>
  <c r="GQ30" i="41"/>
  <c r="GU30" i="41"/>
  <c r="FW30" i="41"/>
  <c r="GM30" i="41"/>
  <c r="CN30" i="41"/>
  <c r="AF30" i="41"/>
  <c r="L30" i="41"/>
  <c r="GA30" i="41"/>
  <c r="FC30" i="41"/>
  <c r="FS30" i="41"/>
  <c r="EY30" i="41"/>
  <c r="CY30" i="41"/>
  <c r="GE30" i="41"/>
  <c r="FG30" i="41"/>
  <c r="EI30" i="41"/>
  <c r="CJ30" i="41"/>
  <c r="EM30" i="41"/>
  <c r="DO30" i="41"/>
  <c r="EE30" i="41"/>
  <c r="CF30" i="41"/>
  <c r="H30" i="41"/>
  <c r="AN30" i="41"/>
  <c r="DS30" i="41"/>
  <c r="CU30" i="41"/>
  <c r="DK30" i="41"/>
  <c r="BL30" i="41"/>
  <c r="BX30" i="41"/>
  <c r="P30" i="41"/>
  <c r="T30" i="41"/>
  <c r="CB30" i="41"/>
  <c r="BD30" i="41"/>
  <c r="BT30" i="41"/>
  <c r="DG30" i="41"/>
  <c r="X30" i="41"/>
  <c r="DC30" i="41"/>
  <c r="BH30" i="41"/>
  <c r="AJ30" i="41"/>
  <c r="AZ30" i="41"/>
  <c r="EA30" i="41"/>
  <c r="FK30" i="41"/>
  <c r="AV30" i="41"/>
  <c r="HC30" i="41"/>
  <c r="D29" i="41"/>
  <c r="AE34" i="86" s="1"/>
  <c r="CA28" i="41"/>
  <c r="BZ28" i="41"/>
  <c r="BY29" i="41"/>
  <c r="CQ31" i="41"/>
  <c r="C26" i="71"/>
  <c r="E26" i="71" s="1"/>
  <c r="G26" i="71" s="1"/>
  <c r="B27" i="71"/>
  <c r="C24" i="121"/>
  <c r="E24" i="121" s="1"/>
  <c r="G24" i="121" s="1"/>
  <c r="B25" i="121"/>
  <c r="GH29" i="41"/>
  <c r="GG29" i="41"/>
  <c r="BW29" i="41"/>
  <c r="BV29" i="41"/>
  <c r="HE29" i="41"/>
  <c r="HF29" i="41"/>
  <c r="EQ31" i="41"/>
  <c r="DS31" i="41"/>
  <c r="CN31" i="41"/>
  <c r="X31" i="41"/>
  <c r="EA31" i="41"/>
  <c r="BP31" i="41"/>
  <c r="FK31" i="41"/>
  <c r="DW31" i="41"/>
  <c r="BH31" i="41"/>
  <c r="L31" i="41"/>
  <c r="P31" i="41"/>
  <c r="CF31" i="41"/>
  <c r="C31" i="41"/>
  <c r="T31" i="41"/>
  <c r="GM31" i="41"/>
  <c r="FG31" i="41"/>
  <c r="AJ31" i="41"/>
  <c r="BD31" i="41"/>
  <c r="FC31" i="41"/>
  <c r="DC31" i="41"/>
  <c r="HC31" i="41"/>
  <c r="EU31" i="41"/>
  <c r="AZ31" i="41"/>
  <c r="CY31" i="41"/>
  <c r="CU31" i="41"/>
  <c r="BL31" i="41"/>
  <c r="GI31" i="41"/>
  <c r="DK31" i="41"/>
  <c r="EY31" i="41"/>
  <c r="CB31" i="41"/>
  <c r="FS31" i="41"/>
  <c r="CJ31" i="41"/>
  <c r="H31" i="41"/>
  <c r="DG31" i="41"/>
  <c r="GA31" i="41"/>
  <c r="AV31" i="41"/>
  <c r="AB31" i="41"/>
  <c r="BT31" i="41"/>
  <c r="EE31" i="41"/>
  <c r="GU31" i="41"/>
  <c r="AF31" i="41"/>
  <c r="BX31" i="41"/>
  <c r="GE31" i="41"/>
  <c r="HB29" i="41"/>
  <c r="HA29" i="41"/>
  <c r="D30" i="41"/>
  <c r="C36" i="86"/>
  <c r="BS27" i="27"/>
  <c r="GZ30" i="41" s="1"/>
  <c r="D31" i="48"/>
  <c r="F31" i="48"/>
  <c r="E31" i="8"/>
  <c r="E31" i="80"/>
  <c r="C29" i="73"/>
  <c r="E29" i="73" s="1"/>
  <c r="G29" i="73" s="1"/>
  <c r="B30" i="73"/>
  <c r="F29" i="60"/>
  <c r="N29" i="60"/>
  <c r="Q30" i="60"/>
  <c r="T30" i="60"/>
  <c r="W30" i="60"/>
  <c r="Z30" i="60"/>
  <c r="AC30" i="60"/>
  <c r="AF30" i="60"/>
  <c r="AI30" i="60"/>
  <c r="AL30" i="60"/>
  <c r="AO30" i="60"/>
  <c r="AU30" i="60"/>
  <c r="AX30" i="60"/>
  <c r="BA30" i="60"/>
  <c r="B31" i="60"/>
  <c r="AR29" i="60"/>
  <c r="H29" i="60"/>
  <c r="B35" i="127"/>
  <c r="B38" i="127" s="1"/>
  <c r="A38" i="127" s="1"/>
  <c r="C34" i="127"/>
  <c r="B33" i="87"/>
  <c r="C24" i="117"/>
  <c r="E24" i="117" s="1"/>
  <c r="G24" i="117" s="1"/>
  <c r="B25" i="117"/>
  <c r="C24" i="109"/>
  <c r="E24" i="109" s="1"/>
  <c r="G24" i="109" s="1"/>
  <c r="B25" i="109"/>
  <c r="C24" i="111"/>
  <c r="E24" i="111" s="1"/>
  <c r="G24" i="111" s="1"/>
  <c r="B25" i="111"/>
  <c r="C25" i="24"/>
  <c r="E25" i="24" s="1"/>
  <c r="G25" i="24" s="1"/>
  <c r="B26" i="24"/>
  <c r="C25" i="57"/>
  <c r="E25" i="57" s="1"/>
  <c r="G25" i="57" s="1"/>
  <c r="B26" i="57"/>
  <c r="C26" i="43"/>
  <c r="E26" i="43" s="1"/>
  <c r="G26" i="43" s="1"/>
  <c r="B27" i="43"/>
  <c r="C24" i="125"/>
  <c r="E24" i="125" s="1"/>
  <c r="G24" i="125" s="1"/>
  <c r="B25" i="125"/>
  <c r="E24" i="23"/>
  <c r="G24" i="23" s="1"/>
  <c r="C25" i="23"/>
  <c r="B26" i="23"/>
  <c r="C25" i="17"/>
  <c r="E25" i="17" s="1"/>
  <c r="G25" i="17" s="1"/>
  <c r="B26" i="17"/>
  <c r="C25" i="65"/>
  <c r="E25" i="65" s="1"/>
  <c r="G25" i="65" s="1"/>
  <c r="B26" i="65"/>
  <c r="C25" i="85"/>
  <c r="E25" i="85" s="1"/>
  <c r="G25" i="85" s="1"/>
  <c r="B26" i="85"/>
  <c r="C26" i="11"/>
  <c r="B25" i="11"/>
  <c r="E24" i="11"/>
  <c r="G24" i="11" s="1"/>
  <c r="C24" i="94"/>
  <c r="E24" i="94" s="1"/>
  <c r="G24" i="94" s="1"/>
  <c r="B25" i="94"/>
  <c r="C24" i="95"/>
  <c r="E24" i="95" s="1"/>
  <c r="G24" i="95" s="1"/>
  <c r="B25" i="95"/>
  <c r="C24" i="38"/>
  <c r="E24" i="38" s="1"/>
  <c r="G24" i="38" s="1"/>
  <c r="B25" i="38"/>
  <c r="C24" i="93"/>
  <c r="E24" i="93" s="1"/>
  <c r="G24" i="93" s="1"/>
  <c r="B25" i="93"/>
  <c r="C24" i="61"/>
  <c r="E24" i="61" s="1"/>
  <c r="G24" i="61" s="1"/>
  <c r="B25" i="61"/>
  <c r="C24" i="16"/>
  <c r="E24" i="16" s="1"/>
  <c r="G24" i="16" s="1"/>
  <c r="B25" i="16"/>
  <c r="C24" i="107"/>
  <c r="E24" i="107" s="1"/>
  <c r="G24" i="107" s="1"/>
  <c r="B25" i="107"/>
  <c r="C24" i="19"/>
  <c r="E24" i="19" s="1"/>
  <c r="G24" i="19" s="1"/>
  <c r="B25" i="19"/>
  <c r="C24" i="77"/>
  <c r="E24" i="77" s="1"/>
  <c r="G24" i="77" s="1"/>
  <c r="B25" i="77"/>
  <c r="C24" i="75"/>
  <c r="E24" i="75" s="1"/>
  <c r="G24" i="75" s="1"/>
  <c r="B25" i="75"/>
  <c r="C24" i="112"/>
  <c r="E24" i="112" s="1"/>
  <c r="G24" i="112" s="1"/>
  <c r="B25" i="112"/>
  <c r="C24" i="124"/>
  <c r="E24" i="124" s="1"/>
  <c r="G24" i="124" s="1"/>
  <c r="B25" i="124"/>
  <c r="C24" i="88"/>
  <c r="E24" i="88" s="1"/>
  <c r="G24" i="88" s="1"/>
  <c r="B25" i="88"/>
  <c r="C24" i="18"/>
  <c r="E24" i="18" s="1"/>
  <c r="G24" i="18" s="1"/>
  <c r="B25" i="18"/>
  <c r="C24" i="119"/>
  <c r="E24" i="119" s="1"/>
  <c r="G24" i="119" s="1"/>
  <c r="B25" i="119"/>
  <c r="C24" i="14"/>
  <c r="E24" i="14" s="1"/>
  <c r="G24" i="14" s="1"/>
  <c r="B25" i="14"/>
  <c r="C24" i="104"/>
  <c r="E24" i="104" s="1"/>
  <c r="G24" i="104" s="1"/>
  <c r="B25" i="104"/>
  <c r="C24" i="50"/>
  <c r="E24" i="50" s="1"/>
  <c r="G24" i="50" s="1"/>
  <c r="B25" i="50"/>
  <c r="C24" i="64"/>
  <c r="E24" i="64" s="1"/>
  <c r="G24" i="64" s="1"/>
  <c r="B25" i="64"/>
  <c r="C24" i="22"/>
  <c r="E24" i="22" s="1"/>
  <c r="G24" i="22" s="1"/>
  <c r="B25" i="22"/>
  <c r="C24" i="46"/>
  <c r="E24" i="46" s="1"/>
  <c r="G24" i="46" s="1"/>
  <c r="B25" i="46"/>
  <c r="C24" i="78"/>
  <c r="E24" i="78" s="1"/>
  <c r="G24" i="78" s="1"/>
  <c r="B25" i="78"/>
  <c r="C24" i="80"/>
  <c r="G24" i="80" s="1"/>
  <c r="B25" i="80"/>
  <c r="C24" i="44"/>
  <c r="E24" i="44" s="1"/>
  <c r="G24" i="44" s="1"/>
  <c r="B25" i="44"/>
  <c r="C25" i="53"/>
  <c r="E25" i="53" s="1"/>
  <c r="G25" i="53" s="1"/>
  <c r="B26" i="53"/>
  <c r="C24" i="8"/>
  <c r="G24" i="8" s="1"/>
  <c r="B25" i="8"/>
  <c r="C24" i="66"/>
  <c r="E24" i="66" s="1"/>
  <c r="G24" i="66" s="1"/>
  <c r="B25" i="66"/>
  <c r="C24" i="67"/>
  <c r="E24" i="67" s="1"/>
  <c r="G24" i="67" s="1"/>
  <c r="B25" i="67"/>
  <c r="C25" i="49"/>
  <c r="E25" i="49" s="1"/>
  <c r="G25" i="49" s="1"/>
  <c r="B26" i="49"/>
  <c r="C24" i="21"/>
  <c r="E24" i="21" s="1"/>
  <c r="G24" i="21" s="1"/>
  <c r="B25" i="21"/>
  <c r="C23" i="91"/>
  <c r="E23" i="91" s="1"/>
  <c r="G23" i="91" s="1"/>
  <c r="B24" i="91"/>
  <c r="E15" i="92"/>
  <c r="B15" i="92"/>
  <c r="C25" i="48"/>
  <c r="E25" i="48" s="1"/>
  <c r="G25" i="48" s="1"/>
  <c r="B26" i="48"/>
  <c r="AD27" i="27"/>
  <c r="AC27" i="27"/>
  <c r="BU30" i="41" s="1"/>
  <c r="AJ27" i="27"/>
  <c r="AK27" i="27"/>
  <c r="AL27" i="27"/>
  <c r="AN27" i="27"/>
  <c r="AO27" i="27"/>
  <c r="BM27" i="27"/>
  <c r="GF30" i="41" s="1"/>
  <c r="BT27" i="27"/>
  <c r="HD30" i="41" s="1"/>
  <c r="A28" i="27"/>
  <c r="B34" i="126"/>
  <c r="C34" i="40"/>
  <c r="B35" i="40"/>
  <c r="B38" i="40" s="1"/>
  <c r="A38" i="40" s="1"/>
  <c r="C28" i="60"/>
  <c r="E28" i="60" s="1"/>
  <c r="AN31" i="41" l="1"/>
  <c r="GY31" i="41"/>
  <c r="AR31" i="41"/>
  <c r="DO31" i="41"/>
  <c r="FO31" i="41"/>
  <c r="EI31" i="41"/>
  <c r="FW31" i="41"/>
  <c r="EM31" i="41"/>
  <c r="GQ31" i="41"/>
  <c r="BZ29" i="41"/>
  <c r="CA29" i="41"/>
  <c r="BY30" i="41"/>
  <c r="B28" i="71"/>
  <c r="C27" i="71"/>
  <c r="E27" i="71" s="1"/>
  <c r="G27" i="71" s="1"/>
  <c r="B26" i="121"/>
  <c r="C25" i="121"/>
  <c r="E25" i="121" s="1"/>
  <c r="G25" i="121" s="1"/>
  <c r="HF30" i="41"/>
  <c r="HE30" i="41"/>
  <c r="D31" i="41"/>
  <c r="GH30" i="41"/>
  <c r="GG30" i="41"/>
  <c r="BW30" i="41"/>
  <c r="BV30" i="41"/>
  <c r="HB30" i="41"/>
  <c r="HA30" i="41"/>
  <c r="B39" i="127"/>
  <c r="C38" i="127"/>
  <c r="B39" i="40"/>
  <c r="C38" i="40"/>
  <c r="BS28" i="27"/>
  <c r="GZ31" i="41" s="1"/>
  <c r="D32" i="48"/>
  <c r="F32" i="48"/>
  <c r="E32" i="8"/>
  <c r="E32" i="80"/>
  <c r="C30" i="73"/>
  <c r="E30" i="73" s="1"/>
  <c r="G30" i="73" s="1"/>
  <c r="B31" i="73"/>
  <c r="N30" i="60"/>
  <c r="F30" i="60"/>
  <c r="AR30" i="60"/>
  <c r="H30" i="60"/>
  <c r="Q31" i="60"/>
  <c r="T31" i="60"/>
  <c r="W31" i="60"/>
  <c r="Z31" i="60"/>
  <c r="AC31" i="60"/>
  <c r="AF31" i="60"/>
  <c r="AI31" i="60"/>
  <c r="AL31" i="60"/>
  <c r="AO31" i="60"/>
  <c r="AU31" i="60"/>
  <c r="AX31" i="60"/>
  <c r="BA31" i="60"/>
  <c r="B32" i="60"/>
  <c r="C35" i="127"/>
  <c r="C33" i="87"/>
  <c r="B34" i="87"/>
  <c r="B32" i="41"/>
  <c r="C25" i="117"/>
  <c r="E25" i="117" s="1"/>
  <c r="G25" i="117" s="1"/>
  <c r="B26" i="117"/>
  <c r="C25" i="109"/>
  <c r="E25" i="109" s="1"/>
  <c r="G25" i="109" s="1"/>
  <c r="B26" i="109"/>
  <c r="C25" i="111"/>
  <c r="E25" i="111" s="1"/>
  <c r="G25" i="111" s="1"/>
  <c r="B26" i="111"/>
  <c r="C26" i="24"/>
  <c r="E26" i="24" s="1"/>
  <c r="G26" i="24" s="1"/>
  <c r="B27" i="24"/>
  <c r="C26" i="57"/>
  <c r="E26" i="57" s="1"/>
  <c r="G26" i="57" s="1"/>
  <c r="B27" i="57"/>
  <c r="C27" i="43"/>
  <c r="E27" i="43" s="1"/>
  <c r="G27" i="43" s="1"/>
  <c r="B28" i="43"/>
  <c r="C25" i="125"/>
  <c r="E25" i="125" s="1"/>
  <c r="G25" i="125" s="1"/>
  <c r="B26" i="125"/>
  <c r="E25" i="23"/>
  <c r="G25" i="23" s="1"/>
  <c r="C26" i="23"/>
  <c r="B27" i="23"/>
  <c r="C26" i="17"/>
  <c r="E26" i="17" s="1"/>
  <c r="G26" i="17" s="1"/>
  <c r="B27" i="17"/>
  <c r="C26" i="65"/>
  <c r="E26" i="65" s="1"/>
  <c r="G26" i="65" s="1"/>
  <c r="B27" i="65"/>
  <c r="C26" i="85"/>
  <c r="E26" i="85" s="1"/>
  <c r="G26" i="85" s="1"/>
  <c r="B27" i="85"/>
  <c r="C27" i="11"/>
  <c r="B26" i="11"/>
  <c r="E25" i="11"/>
  <c r="G25" i="11" s="1"/>
  <c r="C25" i="94"/>
  <c r="E25" i="94" s="1"/>
  <c r="G25" i="94" s="1"/>
  <c r="B26" i="94"/>
  <c r="C25" i="95"/>
  <c r="E25" i="95" s="1"/>
  <c r="G25" i="95" s="1"/>
  <c r="B26" i="95"/>
  <c r="C25" i="38"/>
  <c r="E25" i="38" s="1"/>
  <c r="G25" i="38" s="1"/>
  <c r="B26" i="38"/>
  <c r="C25" i="93"/>
  <c r="E25" i="93" s="1"/>
  <c r="G25" i="93" s="1"/>
  <c r="B26" i="93"/>
  <c r="C25" i="61"/>
  <c r="E25" i="61" s="1"/>
  <c r="G25" i="61" s="1"/>
  <c r="B26" i="61"/>
  <c r="C25" i="16"/>
  <c r="E25" i="16" s="1"/>
  <c r="G25" i="16" s="1"/>
  <c r="B26" i="16"/>
  <c r="C25" i="107"/>
  <c r="E25" i="107" s="1"/>
  <c r="G25" i="107" s="1"/>
  <c r="B26" i="107"/>
  <c r="C25" i="19"/>
  <c r="E25" i="19" s="1"/>
  <c r="G25" i="19" s="1"/>
  <c r="B26" i="19"/>
  <c r="C25" i="77"/>
  <c r="E25" i="77" s="1"/>
  <c r="G25" i="77" s="1"/>
  <c r="B26" i="77"/>
  <c r="C25" i="75"/>
  <c r="E25" i="75" s="1"/>
  <c r="G25" i="75" s="1"/>
  <c r="B26" i="75"/>
  <c r="C25" i="112"/>
  <c r="E25" i="112" s="1"/>
  <c r="G25" i="112" s="1"/>
  <c r="B26" i="112"/>
  <c r="C25" i="124"/>
  <c r="E25" i="124" s="1"/>
  <c r="G25" i="124" s="1"/>
  <c r="B26" i="124"/>
  <c r="C25" i="88"/>
  <c r="E25" i="88" s="1"/>
  <c r="G25" i="88" s="1"/>
  <c r="B26" i="88"/>
  <c r="C25" i="18"/>
  <c r="E25" i="18" s="1"/>
  <c r="G25" i="18" s="1"/>
  <c r="B26" i="18"/>
  <c r="C25" i="119"/>
  <c r="E25" i="119" s="1"/>
  <c r="G25" i="119" s="1"/>
  <c r="B26" i="119"/>
  <c r="C25" i="14"/>
  <c r="E25" i="14" s="1"/>
  <c r="G25" i="14" s="1"/>
  <c r="B26" i="14"/>
  <c r="B26" i="104"/>
  <c r="C25" i="104"/>
  <c r="E25" i="104" s="1"/>
  <c r="G25" i="104" s="1"/>
  <c r="C25" i="50"/>
  <c r="E25" i="50" s="1"/>
  <c r="G25" i="50" s="1"/>
  <c r="B26" i="50"/>
  <c r="C25" i="64"/>
  <c r="E25" i="64" s="1"/>
  <c r="G25" i="64" s="1"/>
  <c r="B26" i="64"/>
  <c r="C25" i="22"/>
  <c r="E25" i="22" s="1"/>
  <c r="G25" i="22" s="1"/>
  <c r="B26" i="22"/>
  <c r="C25" i="46"/>
  <c r="E25" i="46" s="1"/>
  <c r="G25" i="46" s="1"/>
  <c r="B26" i="46"/>
  <c r="C25" i="78"/>
  <c r="E25" i="78" s="1"/>
  <c r="G25" i="78" s="1"/>
  <c r="B26" i="78"/>
  <c r="C25" i="80"/>
  <c r="G25" i="80" s="1"/>
  <c r="B26" i="80"/>
  <c r="C25" i="44"/>
  <c r="E25" i="44" s="1"/>
  <c r="G25" i="44" s="1"/>
  <c r="B26" i="44"/>
  <c r="C26" i="53"/>
  <c r="E26" i="53" s="1"/>
  <c r="G26" i="53" s="1"/>
  <c r="B27" i="53"/>
  <c r="C25" i="8"/>
  <c r="G25" i="8" s="1"/>
  <c r="B26" i="8"/>
  <c r="C25" i="66"/>
  <c r="E25" i="66" s="1"/>
  <c r="G25" i="66" s="1"/>
  <c r="B26" i="66"/>
  <c r="C25" i="67"/>
  <c r="E25" i="67" s="1"/>
  <c r="G25" i="67" s="1"/>
  <c r="B26" i="67"/>
  <c r="C26" i="49"/>
  <c r="E26" i="49" s="1"/>
  <c r="G26" i="49" s="1"/>
  <c r="B27" i="49"/>
  <c r="C25" i="21"/>
  <c r="E25" i="21" s="1"/>
  <c r="G25" i="21" s="1"/>
  <c r="B26" i="21"/>
  <c r="C24" i="91"/>
  <c r="E24" i="91" s="1"/>
  <c r="G24" i="91" s="1"/>
  <c r="B25" i="91"/>
  <c r="G15" i="92"/>
  <c r="C16" i="92"/>
  <c r="C26" i="48"/>
  <c r="E26" i="48" s="1"/>
  <c r="G26" i="48" s="1"/>
  <c r="B27" i="48"/>
  <c r="AD28" i="27"/>
  <c r="AC28" i="27"/>
  <c r="BU31" i="41" s="1"/>
  <c r="AJ28" i="27"/>
  <c r="AK28" i="27"/>
  <c r="AL28" i="27"/>
  <c r="AN28" i="27"/>
  <c r="AO28" i="27"/>
  <c r="BM28" i="27"/>
  <c r="GF31" i="41" s="1"/>
  <c r="BT28" i="27"/>
  <c r="HD31" i="41" s="1"/>
  <c r="A29" i="27"/>
  <c r="B37" i="86"/>
  <c r="B35" i="126"/>
  <c r="B38" i="126" s="1"/>
  <c r="A38" i="126" s="1"/>
  <c r="C34" i="126"/>
  <c r="C35" i="40"/>
  <c r="C29" i="60"/>
  <c r="E29" i="60" s="1"/>
  <c r="BZ30" i="41" l="1"/>
  <c r="CA30" i="41"/>
  <c r="BY31" i="41"/>
  <c r="CQ32" i="41"/>
  <c r="C28" i="71"/>
  <c r="E28" i="71" s="1"/>
  <c r="G28" i="71" s="1"/>
  <c r="B29" i="71"/>
  <c r="B27" i="121"/>
  <c r="C26" i="121"/>
  <c r="E26" i="121" s="1"/>
  <c r="G26" i="121" s="1"/>
  <c r="HF31" i="41"/>
  <c r="HE31" i="41"/>
  <c r="GH31" i="41"/>
  <c r="GG31" i="41"/>
  <c r="HA31" i="41"/>
  <c r="HB31" i="41"/>
  <c r="BW31" i="41"/>
  <c r="BV31" i="41"/>
  <c r="B40" i="127"/>
  <c r="C39" i="127"/>
  <c r="B39" i="126"/>
  <c r="C38" i="126"/>
  <c r="B40" i="40"/>
  <c r="C39" i="40"/>
  <c r="BS29" i="27"/>
  <c r="GZ32" i="41" s="1"/>
  <c r="D33" i="48"/>
  <c r="F33" i="48"/>
  <c r="E33" i="8"/>
  <c r="E33" i="80"/>
  <c r="C31" i="73"/>
  <c r="E31" i="73" s="1"/>
  <c r="G31" i="73" s="1"/>
  <c r="B32" i="73"/>
  <c r="N31" i="60"/>
  <c r="F31" i="60"/>
  <c r="AR31" i="60"/>
  <c r="H31" i="60"/>
  <c r="Q32" i="60"/>
  <c r="T32" i="60"/>
  <c r="W32" i="60"/>
  <c r="Z32" i="60"/>
  <c r="AC32" i="60"/>
  <c r="AF32" i="60"/>
  <c r="AI32" i="60"/>
  <c r="AL32" i="60"/>
  <c r="AO32" i="60"/>
  <c r="AX32" i="60"/>
  <c r="BA32" i="60"/>
  <c r="AU32" i="60"/>
  <c r="B33" i="60"/>
  <c r="B35" i="87"/>
  <c r="B38" i="87" s="1"/>
  <c r="A38" i="87" s="1"/>
  <c r="C34" i="87"/>
  <c r="C32" i="41"/>
  <c r="B33" i="41"/>
  <c r="C26" i="117"/>
  <c r="E26" i="117" s="1"/>
  <c r="G26" i="117" s="1"/>
  <c r="B27" i="117"/>
  <c r="C26" i="109"/>
  <c r="E26" i="109" s="1"/>
  <c r="G26" i="109" s="1"/>
  <c r="B27" i="109"/>
  <c r="C26" i="111"/>
  <c r="E26" i="111" s="1"/>
  <c r="G26" i="111" s="1"/>
  <c r="B27" i="111"/>
  <c r="C27" i="24"/>
  <c r="E27" i="24" s="1"/>
  <c r="G27" i="24" s="1"/>
  <c r="B28" i="24"/>
  <c r="C27" i="57"/>
  <c r="E27" i="57" s="1"/>
  <c r="G27" i="57" s="1"/>
  <c r="B28" i="57"/>
  <c r="C28" i="43"/>
  <c r="E28" i="43" s="1"/>
  <c r="G28" i="43" s="1"/>
  <c r="B29" i="43"/>
  <c r="C26" i="125"/>
  <c r="E26" i="125" s="1"/>
  <c r="G26" i="125" s="1"/>
  <c r="B27" i="125"/>
  <c r="C27" i="23"/>
  <c r="B28" i="23"/>
  <c r="C27" i="17"/>
  <c r="E27" i="17" s="1"/>
  <c r="G27" i="17" s="1"/>
  <c r="B28" i="17"/>
  <c r="C27" i="65"/>
  <c r="E27" i="65" s="1"/>
  <c r="G27" i="65" s="1"/>
  <c r="B28" i="65"/>
  <c r="C27" i="85"/>
  <c r="E27" i="85" s="1"/>
  <c r="G27" i="85" s="1"/>
  <c r="B28" i="85"/>
  <c r="C28" i="11"/>
  <c r="B27" i="11"/>
  <c r="E26" i="11"/>
  <c r="G26" i="11" s="1"/>
  <c r="C26" i="94"/>
  <c r="E26" i="94" s="1"/>
  <c r="G26" i="94" s="1"/>
  <c r="B27" i="94"/>
  <c r="C26" i="95"/>
  <c r="E26" i="95" s="1"/>
  <c r="G26" i="95" s="1"/>
  <c r="B27" i="95"/>
  <c r="C26" i="38"/>
  <c r="E26" i="38" s="1"/>
  <c r="G26" i="38" s="1"/>
  <c r="B27" i="38"/>
  <c r="C26" i="93"/>
  <c r="E26" i="93" s="1"/>
  <c r="G26" i="93" s="1"/>
  <c r="B27" i="93"/>
  <c r="C26" i="61"/>
  <c r="E26" i="61" s="1"/>
  <c r="G26" i="61" s="1"/>
  <c r="B27" i="61"/>
  <c r="C26" i="16"/>
  <c r="E26" i="16" s="1"/>
  <c r="G26" i="16" s="1"/>
  <c r="B27" i="16"/>
  <c r="C26" i="107"/>
  <c r="E26" i="107" s="1"/>
  <c r="G26" i="107" s="1"/>
  <c r="B27" i="107"/>
  <c r="C26" i="19"/>
  <c r="E26" i="19" s="1"/>
  <c r="G26" i="19" s="1"/>
  <c r="B27" i="19"/>
  <c r="C26" i="77"/>
  <c r="E26" i="77" s="1"/>
  <c r="G26" i="77" s="1"/>
  <c r="B27" i="77"/>
  <c r="C26" i="75"/>
  <c r="E26" i="75" s="1"/>
  <c r="G26" i="75" s="1"/>
  <c r="B27" i="75"/>
  <c r="C26" i="112"/>
  <c r="E26" i="112" s="1"/>
  <c r="G26" i="112" s="1"/>
  <c r="B27" i="112"/>
  <c r="C26" i="124"/>
  <c r="E26" i="124" s="1"/>
  <c r="G26" i="124" s="1"/>
  <c r="B27" i="124"/>
  <c r="C26" i="88"/>
  <c r="E26" i="88" s="1"/>
  <c r="G26" i="88" s="1"/>
  <c r="B27" i="88"/>
  <c r="C26" i="18"/>
  <c r="E26" i="18" s="1"/>
  <c r="G26" i="18" s="1"/>
  <c r="B27" i="18"/>
  <c r="C26" i="119"/>
  <c r="E26" i="119" s="1"/>
  <c r="G26" i="119" s="1"/>
  <c r="B27" i="119"/>
  <c r="C26" i="14"/>
  <c r="E26" i="14" s="1"/>
  <c r="G26" i="14" s="1"/>
  <c r="B27" i="14"/>
  <c r="C26" i="104"/>
  <c r="E26" i="104" s="1"/>
  <c r="G26" i="104" s="1"/>
  <c r="B27" i="104"/>
  <c r="C26" i="50"/>
  <c r="E26" i="50" s="1"/>
  <c r="G26" i="50" s="1"/>
  <c r="B27" i="50"/>
  <c r="C26" i="64"/>
  <c r="E26" i="64" s="1"/>
  <c r="G26" i="64" s="1"/>
  <c r="B27" i="64"/>
  <c r="C26" i="22"/>
  <c r="E26" i="22" s="1"/>
  <c r="G26" i="22" s="1"/>
  <c r="B27" i="22"/>
  <c r="C26" i="46"/>
  <c r="E26" i="46" s="1"/>
  <c r="G26" i="46" s="1"/>
  <c r="B27" i="46"/>
  <c r="C26" i="78"/>
  <c r="E26" i="78" s="1"/>
  <c r="G26" i="78" s="1"/>
  <c r="B27" i="78"/>
  <c r="C26" i="80"/>
  <c r="G26" i="80" s="1"/>
  <c r="B27" i="80"/>
  <c r="C26" i="44"/>
  <c r="E26" i="44" s="1"/>
  <c r="G26" i="44" s="1"/>
  <c r="B27" i="44"/>
  <c r="C27" i="53"/>
  <c r="E27" i="53" s="1"/>
  <c r="G27" i="53" s="1"/>
  <c r="B28" i="53"/>
  <c r="C26" i="8"/>
  <c r="G26" i="8" s="1"/>
  <c r="B27" i="8"/>
  <c r="C26" i="66"/>
  <c r="E26" i="66" s="1"/>
  <c r="G26" i="66" s="1"/>
  <c r="B27" i="66"/>
  <c r="C26" i="67"/>
  <c r="E26" i="67" s="1"/>
  <c r="G26" i="67" s="1"/>
  <c r="B27" i="67"/>
  <c r="C27" i="49"/>
  <c r="E27" i="49" s="1"/>
  <c r="G27" i="49" s="1"/>
  <c r="B28" i="49"/>
  <c r="C26" i="21"/>
  <c r="E26" i="21" s="1"/>
  <c r="G26" i="21" s="1"/>
  <c r="B27" i="21"/>
  <c r="C25" i="91"/>
  <c r="E25" i="91" s="1"/>
  <c r="G25" i="91" s="1"/>
  <c r="B26" i="91"/>
  <c r="E16" i="92"/>
  <c r="B16" i="92"/>
  <c r="C27" i="48"/>
  <c r="E27" i="48" s="1"/>
  <c r="G27" i="48" s="1"/>
  <c r="B28" i="48"/>
  <c r="AD29" i="27"/>
  <c r="AC29" i="27"/>
  <c r="BU32" i="41" s="1"/>
  <c r="AJ29" i="27"/>
  <c r="AK29" i="27"/>
  <c r="AL29" i="27"/>
  <c r="AN29" i="27"/>
  <c r="AO29" i="27"/>
  <c r="BM29" i="27"/>
  <c r="GF32" i="41" s="1"/>
  <c r="BT29" i="27"/>
  <c r="HD32" i="41" s="1"/>
  <c r="A30" i="27"/>
  <c r="C37" i="86"/>
  <c r="B38" i="86"/>
  <c r="C35" i="126"/>
  <c r="C30" i="60"/>
  <c r="E30" i="60" s="1"/>
  <c r="E26" i="23"/>
  <c r="G26" i="23" s="1"/>
  <c r="CA31" i="41" l="1"/>
  <c r="BZ31" i="41"/>
  <c r="BY32" i="41"/>
  <c r="CQ33" i="41"/>
  <c r="B30" i="71"/>
  <c r="C29" i="71"/>
  <c r="E29" i="71" s="1"/>
  <c r="G29" i="71" s="1"/>
  <c r="B28" i="121"/>
  <c r="C27" i="121"/>
  <c r="E27" i="121" s="1"/>
  <c r="G27" i="121" s="1"/>
  <c r="C38" i="87"/>
  <c r="B39" i="87"/>
  <c r="C40" i="127"/>
  <c r="B41" i="127"/>
  <c r="C41" i="127" s="1"/>
  <c r="C39" i="126"/>
  <c r="B40" i="126"/>
  <c r="B41" i="40"/>
  <c r="C41" i="40" s="1"/>
  <c r="C40" i="40"/>
  <c r="BS30" i="27"/>
  <c r="GZ33" i="41" s="1"/>
  <c r="D34" i="48"/>
  <c r="F34" i="48"/>
  <c r="E34" i="8"/>
  <c r="E34" i="80"/>
  <c r="C32" i="73"/>
  <c r="E32" i="73" s="1"/>
  <c r="G32" i="73" s="1"/>
  <c r="B33" i="73"/>
  <c r="N32" i="60"/>
  <c r="F32" i="60"/>
  <c r="H32" i="60"/>
  <c r="AR32" i="60"/>
  <c r="Q33" i="60"/>
  <c r="T33" i="60"/>
  <c r="W33" i="60"/>
  <c r="Z33" i="60"/>
  <c r="AC33" i="60"/>
  <c r="AF33" i="60"/>
  <c r="AI33" i="60"/>
  <c r="AL33" i="60"/>
  <c r="AO33" i="60"/>
  <c r="AU33" i="60"/>
  <c r="AX33" i="60"/>
  <c r="BA33" i="60"/>
  <c r="B34" i="60"/>
  <c r="C35" i="87"/>
  <c r="C33" i="41"/>
  <c r="B34" i="41"/>
  <c r="C27" i="117"/>
  <c r="E27" i="117" s="1"/>
  <c r="G27" i="117" s="1"/>
  <c r="B28" i="117"/>
  <c r="C27" i="109"/>
  <c r="E27" i="109" s="1"/>
  <c r="G27" i="109" s="1"/>
  <c r="B28" i="109"/>
  <c r="C27" i="111"/>
  <c r="E27" i="111" s="1"/>
  <c r="G27" i="111" s="1"/>
  <c r="B28" i="111"/>
  <c r="C28" i="24"/>
  <c r="E28" i="24" s="1"/>
  <c r="G28" i="24" s="1"/>
  <c r="B29" i="24"/>
  <c r="C28" i="57"/>
  <c r="E28" i="57" s="1"/>
  <c r="G28" i="57" s="1"/>
  <c r="B29" i="57"/>
  <c r="C29" i="43"/>
  <c r="E29" i="43" s="1"/>
  <c r="G29" i="43" s="1"/>
  <c r="B30" i="43"/>
  <c r="C27" i="125"/>
  <c r="E27" i="125" s="1"/>
  <c r="G27" i="125" s="1"/>
  <c r="B28" i="125"/>
  <c r="C28" i="23"/>
  <c r="E28" i="23" s="1"/>
  <c r="G28" i="23" s="1"/>
  <c r="B29" i="23"/>
  <c r="C28" i="17"/>
  <c r="E28" i="17" s="1"/>
  <c r="G28" i="17" s="1"/>
  <c r="B29" i="17"/>
  <c r="C28" i="65"/>
  <c r="E28" i="65" s="1"/>
  <c r="G28" i="65" s="1"/>
  <c r="B29" i="65"/>
  <c r="C28" i="85"/>
  <c r="E28" i="85" s="1"/>
  <c r="G28" i="85" s="1"/>
  <c r="B29" i="85"/>
  <c r="C29" i="11"/>
  <c r="B28" i="11"/>
  <c r="E27" i="11"/>
  <c r="G27" i="11" s="1"/>
  <c r="C27" i="94"/>
  <c r="E27" i="94" s="1"/>
  <c r="G27" i="94" s="1"/>
  <c r="B28" i="94"/>
  <c r="C27" i="95"/>
  <c r="E27" i="95" s="1"/>
  <c r="G27" i="95" s="1"/>
  <c r="B28" i="95"/>
  <c r="C27" i="38"/>
  <c r="E27" i="38" s="1"/>
  <c r="G27" i="38" s="1"/>
  <c r="B28" i="38"/>
  <c r="C27" i="93"/>
  <c r="E27" i="93" s="1"/>
  <c r="G27" i="93" s="1"/>
  <c r="B28" i="93"/>
  <c r="C27" i="61"/>
  <c r="E27" i="61" s="1"/>
  <c r="G27" i="61" s="1"/>
  <c r="B28" i="61"/>
  <c r="C27" i="16"/>
  <c r="E27" i="16" s="1"/>
  <c r="G27" i="16" s="1"/>
  <c r="B28" i="16"/>
  <c r="C27" i="107"/>
  <c r="E27" i="107" s="1"/>
  <c r="G27" i="107" s="1"/>
  <c r="B28" i="107"/>
  <c r="C27" i="19"/>
  <c r="E27" i="19" s="1"/>
  <c r="G27" i="19" s="1"/>
  <c r="B28" i="19"/>
  <c r="C27" i="77"/>
  <c r="E27" i="77" s="1"/>
  <c r="G27" i="77" s="1"/>
  <c r="B28" i="77"/>
  <c r="C27" i="75"/>
  <c r="E27" i="75" s="1"/>
  <c r="G27" i="75" s="1"/>
  <c r="B28" i="75"/>
  <c r="C27" i="112"/>
  <c r="E27" i="112" s="1"/>
  <c r="G27" i="112" s="1"/>
  <c r="B28" i="112"/>
  <c r="C27" i="124"/>
  <c r="E27" i="124" s="1"/>
  <c r="G27" i="124" s="1"/>
  <c r="B28" i="124"/>
  <c r="C27" i="88"/>
  <c r="E27" i="88" s="1"/>
  <c r="G27" i="88" s="1"/>
  <c r="B28" i="88"/>
  <c r="C27" i="18"/>
  <c r="E27" i="18" s="1"/>
  <c r="G27" i="18" s="1"/>
  <c r="B28" i="18"/>
  <c r="C27" i="119"/>
  <c r="E27" i="119" s="1"/>
  <c r="G27" i="119" s="1"/>
  <c r="B28" i="119"/>
  <c r="C27" i="14"/>
  <c r="E27" i="14" s="1"/>
  <c r="G27" i="14" s="1"/>
  <c r="B28" i="14"/>
  <c r="C27" i="104"/>
  <c r="E27" i="104" s="1"/>
  <c r="G27" i="104" s="1"/>
  <c r="B28" i="104"/>
  <c r="C27" i="50"/>
  <c r="E27" i="50" s="1"/>
  <c r="G27" i="50" s="1"/>
  <c r="B28" i="50"/>
  <c r="C27" i="64"/>
  <c r="E27" i="64" s="1"/>
  <c r="G27" i="64" s="1"/>
  <c r="B28" i="64"/>
  <c r="C27" i="22"/>
  <c r="E27" i="22" s="1"/>
  <c r="G27" i="22" s="1"/>
  <c r="B28" i="22"/>
  <c r="C27" i="46"/>
  <c r="E27" i="46" s="1"/>
  <c r="G27" i="46" s="1"/>
  <c r="B28" i="46"/>
  <c r="C27" i="78"/>
  <c r="E27" i="78" s="1"/>
  <c r="G27" i="78" s="1"/>
  <c r="B28" i="78"/>
  <c r="C27" i="80"/>
  <c r="G27" i="80" s="1"/>
  <c r="B28" i="80"/>
  <c r="C27" i="44"/>
  <c r="E27" i="44" s="1"/>
  <c r="G27" i="44" s="1"/>
  <c r="B28" i="44"/>
  <c r="C28" i="53"/>
  <c r="E28" i="53" s="1"/>
  <c r="G28" i="53" s="1"/>
  <c r="B29" i="53"/>
  <c r="C27" i="8"/>
  <c r="G27" i="8" s="1"/>
  <c r="B28" i="8"/>
  <c r="C27" i="66"/>
  <c r="E27" i="66" s="1"/>
  <c r="G27" i="66" s="1"/>
  <c r="B28" i="66"/>
  <c r="C27" i="67"/>
  <c r="E27" i="67" s="1"/>
  <c r="G27" i="67" s="1"/>
  <c r="B28" i="67"/>
  <c r="C28" i="49"/>
  <c r="E28" i="49" s="1"/>
  <c r="G28" i="49" s="1"/>
  <c r="B29" i="49"/>
  <c r="C27" i="21"/>
  <c r="E27" i="21" s="1"/>
  <c r="G27" i="21" s="1"/>
  <c r="B28" i="21"/>
  <c r="C26" i="91"/>
  <c r="E26" i="91" s="1"/>
  <c r="G26" i="91" s="1"/>
  <c r="B27" i="91"/>
  <c r="G16" i="92"/>
  <c r="C17" i="92"/>
  <c r="C28" i="48"/>
  <c r="E28" i="48" s="1"/>
  <c r="G28" i="48" s="1"/>
  <c r="B29" i="48"/>
  <c r="AD30" i="27"/>
  <c r="AC30" i="27"/>
  <c r="BU33" i="41" s="1"/>
  <c r="AJ30" i="27"/>
  <c r="AK30" i="27"/>
  <c r="AL30" i="27"/>
  <c r="AN30" i="27"/>
  <c r="AO30" i="27"/>
  <c r="BM30" i="27"/>
  <c r="GF33" i="41" s="1"/>
  <c r="BT30" i="27"/>
  <c r="HD33" i="41" s="1"/>
  <c r="A31" i="27"/>
  <c r="C38" i="86"/>
  <c r="B39" i="86"/>
  <c r="B42" i="86" s="1"/>
  <c r="C31" i="60"/>
  <c r="E31" i="60" s="1"/>
  <c r="E27" i="23"/>
  <c r="G27" i="23" s="1"/>
  <c r="BY33" i="41" l="1"/>
  <c r="B37" i="41"/>
  <c r="CQ34" i="41"/>
  <c r="CQ35" i="41" s="1"/>
  <c r="B31" i="71"/>
  <c r="C30" i="71"/>
  <c r="E30" i="71" s="1"/>
  <c r="G30" i="71" s="1"/>
  <c r="V34" i="86"/>
  <c r="X34" i="86" s="1"/>
  <c r="P34" i="86"/>
  <c r="R34" i="86" s="1"/>
  <c r="Y34" i="86"/>
  <c r="AA34" i="86" s="1"/>
  <c r="S34" i="86"/>
  <c r="U34" i="86" s="1"/>
  <c r="J34" i="86"/>
  <c r="L34" i="86" s="1"/>
  <c r="M34" i="86"/>
  <c r="O34" i="86" s="1"/>
  <c r="AB34" i="86"/>
  <c r="AD34" i="86" s="1"/>
  <c r="G34" i="86"/>
  <c r="Y35" i="86"/>
  <c r="AA35" i="86" s="1"/>
  <c r="M35" i="86"/>
  <c r="O35" i="86" s="1"/>
  <c r="G35" i="86"/>
  <c r="P35" i="86"/>
  <c r="R35" i="86" s="1"/>
  <c r="V35" i="86"/>
  <c r="X35" i="86" s="1"/>
  <c r="S35" i="86"/>
  <c r="U35" i="86" s="1"/>
  <c r="AB35" i="86"/>
  <c r="AD35" i="86" s="1"/>
  <c r="J35" i="86"/>
  <c r="L35" i="86" s="1"/>
  <c r="P36" i="86"/>
  <c r="R36" i="86" s="1"/>
  <c r="J36" i="86"/>
  <c r="L36" i="86" s="1"/>
  <c r="Y36" i="86"/>
  <c r="AA36" i="86" s="1"/>
  <c r="V36" i="86"/>
  <c r="X36" i="86" s="1"/>
  <c r="M36" i="86"/>
  <c r="O36" i="86" s="1"/>
  <c r="G36" i="86"/>
  <c r="S36" i="86"/>
  <c r="U36" i="86" s="1"/>
  <c r="AB36" i="86"/>
  <c r="AD36" i="86" s="1"/>
  <c r="C28" i="121"/>
  <c r="E28" i="121" s="1"/>
  <c r="G28" i="121" s="1"/>
  <c r="B29" i="121"/>
  <c r="G42" i="86"/>
  <c r="P42" i="86"/>
  <c r="M42" i="86"/>
  <c r="Y42" i="86"/>
  <c r="AB42" i="86"/>
  <c r="S42" i="86"/>
  <c r="J42" i="86"/>
  <c r="B43" i="86"/>
  <c r="V42" i="86"/>
  <c r="C42" i="86"/>
  <c r="B40" i="87"/>
  <c r="C40" i="87" s="1"/>
  <c r="C39" i="87"/>
  <c r="C40" i="126"/>
  <c r="B41" i="126"/>
  <c r="C41" i="126" s="1"/>
  <c r="BS31" i="27"/>
  <c r="GZ34" i="41" s="1"/>
  <c r="GZ35" i="41" s="1"/>
  <c r="D35" i="48"/>
  <c r="F35" i="48"/>
  <c r="E35" i="8"/>
  <c r="E35" i="80"/>
  <c r="C33" i="73"/>
  <c r="E33" i="73" s="1"/>
  <c r="G33" i="73" s="1"/>
  <c r="B34" i="73"/>
  <c r="N33" i="60"/>
  <c r="F33" i="60"/>
  <c r="AR33" i="60"/>
  <c r="H33" i="60"/>
  <c r="Q34" i="60"/>
  <c r="T34" i="60"/>
  <c r="W34" i="60"/>
  <c r="Z34" i="60"/>
  <c r="AC34" i="60"/>
  <c r="AF34" i="60"/>
  <c r="AI34" i="60"/>
  <c r="AL34" i="60"/>
  <c r="AO34" i="60"/>
  <c r="AU34" i="60"/>
  <c r="AX34" i="60"/>
  <c r="BA34" i="60"/>
  <c r="B35" i="60"/>
  <c r="C34" i="41"/>
  <c r="C28" i="117"/>
  <c r="E28" i="117" s="1"/>
  <c r="G28" i="117" s="1"/>
  <c r="B29" i="117"/>
  <c r="C28" i="109"/>
  <c r="E28" i="109" s="1"/>
  <c r="G28" i="109" s="1"/>
  <c r="B29" i="109"/>
  <c r="C28" i="111"/>
  <c r="E28" i="111" s="1"/>
  <c r="G28" i="111" s="1"/>
  <c r="B29" i="111"/>
  <c r="C29" i="24"/>
  <c r="E29" i="24" s="1"/>
  <c r="G29" i="24" s="1"/>
  <c r="B30" i="24"/>
  <c r="C29" i="57"/>
  <c r="E29" i="57" s="1"/>
  <c r="G29" i="57" s="1"/>
  <c r="B30" i="57"/>
  <c r="C30" i="43"/>
  <c r="E30" i="43" s="1"/>
  <c r="G30" i="43" s="1"/>
  <c r="B31" i="43"/>
  <c r="C28" i="125"/>
  <c r="E28" i="125" s="1"/>
  <c r="G28" i="125" s="1"/>
  <c r="B29" i="125"/>
  <c r="C29" i="23"/>
  <c r="B30" i="23"/>
  <c r="C29" i="17"/>
  <c r="E29" i="17" s="1"/>
  <c r="G29" i="17" s="1"/>
  <c r="B30" i="17"/>
  <c r="C29" i="65"/>
  <c r="E29" i="65" s="1"/>
  <c r="G29" i="65" s="1"/>
  <c r="B30" i="65"/>
  <c r="C29" i="85"/>
  <c r="E29" i="85" s="1"/>
  <c r="G29" i="85" s="1"/>
  <c r="B30" i="85"/>
  <c r="C30" i="11"/>
  <c r="B29" i="11"/>
  <c r="E28" i="11"/>
  <c r="G28" i="11" s="1"/>
  <c r="C28" i="94"/>
  <c r="E28" i="94" s="1"/>
  <c r="G28" i="94" s="1"/>
  <c r="B29" i="94"/>
  <c r="C28" i="95"/>
  <c r="E28" i="95" s="1"/>
  <c r="G28" i="95" s="1"/>
  <c r="B29" i="95"/>
  <c r="C28" i="38"/>
  <c r="E28" i="38" s="1"/>
  <c r="G28" i="38" s="1"/>
  <c r="B29" i="38"/>
  <c r="C28" i="93"/>
  <c r="E28" i="93" s="1"/>
  <c r="G28" i="93" s="1"/>
  <c r="B29" i="93"/>
  <c r="C28" i="61"/>
  <c r="E28" i="61" s="1"/>
  <c r="G28" i="61" s="1"/>
  <c r="B29" i="61"/>
  <c r="C28" i="16"/>
  <c r="E28" i="16" s="1"/>
  <c r="G28" i="16" s="1"/>
  <c r="B29" i="16"/>
  <c r="C28" i="107"/>
  <c r="E28" i="107" s="1"/>
  <c r="G28" i="107" s="1"/>
  <c r="B29" i="107"/>
  <c r="C28" i="19"/>
  <c r="E28" i="19" s="1"/>
  <c r="G28" i="19" s="1"/>
  <c r="B29" i="19"/>
  <c r="C28" i="77"/>
  <c r="E28" i="77" s="1"/>
  <c r="G28" i="77" s="1"/>
  <c r="B29" i="77"/>
  <c r="C28" i="75"/>
  <c r="E28" i="75" s="1"/>
  <c r="G28" i="75" s="1"/>
  <c r="B29" i="75"/>
  <c r="C28" i="112"/>
  <c r="E28" i="112" s="1"/>
  <c r="G28" i="112" s="1"/>
  <c r="B29" i="112"/>
  <c r="C28" i="124"/>
  <c r="E28" i="124" s="1"/>
  <c r="G28" i="124" s="1"/>
  <c r="B29" i="124"/>
  <c r="C28" i="88"/>
  <c r="E28" i="88" s="1"/>
  <c r="G28" i="88" s="1"/>
  <c r="B29" i="88"/>
  <c r="C28" i="18"/>
  <c r="E28" i="18" s="1"/>
  <c r="G28" i="18" s="1"/>
  <c r="B29" i="18"/>
  <c r="C28" i="119"/>
  <c r="E28" i="119" s="1"/>
  <c r="G28" i="119" s="1"/>
  <c r="B29" i="119"/>
  <c r="C28" i="14"/>
  <c r="E28" i="14" s="1"/>
  <c r="G28" i="14" s="1"/>
  <c r="B29" i="14"/>
  <c r="C28" i="104"/>
  <c r="E28" i="104" s="1"/>
  <c r="G28" i="104" s="1"/>
  <c r="B29" i="104"/>
  <c r="C28" i="50"/>
  <c r="E28" i="50" s="1"/>
  <c r="G28" i="50" s="1"/>
  <c r="B29" i="50"/>
  <c r="C28" i="64"/>
  <c r="E28" i="64" s="1"/>
  <c r="G28" i="64" s="1"/>
  <c r="B29" i="64"/>
  <c r="C28" i="22"/>
  <c r="E28" i="22" s="1"/>
  <c r="G28" i="22" s="1"/>
  <c r="B29" i="22"/>
  <c r="C28" i="46"/>
  <c r="E28" i="46" s="1"/>
  <c r="G28" i="46" s="1"/>
  <c r="B29" i="46"/>
  <c r="C28" i="78"/>
  <c r="E28" i="78" s="1"/>
  <c r="G28" i="78" s="1"/>
  <c r="B29" i="78"/>
  <c r="C28" i="80"/>
  <c r="G28" i="80" s="1"/>
  <c r="B29" i="80"/>
  <c r="C28" i="44"/>
  <c r="E28" i="44" s="1"/>
  <c r="G28" i="44" s="1"/>
  <c r="B29" i="44"/>
  <c r="C29" i="53"/>
  <c r="E29" i="53" s="1"/>
  <c r="G29" i="53" s="1"/>
  <c r="B30" i="53"/>
  <c r="C28" i="8"/>
  <c r="G28" i="8" s="1"/>
  <c r="B29" i="8"/>
  <c r="C28" i="66"/>
  <c r="E28" i="66" s="1"/>
  <c r="G28" i="66" s="1"/>
  <c r="B29" i="66"/>
  <c r="C28" i="67"/>
  <c r="E28" i="67" s="1"/>
  <c r="G28" i="67" s="1"/>
  <c r="B29" i="67"/>
  <c r="C29" i="49"/>
  <c r="E29" i="49" s="1"/>
  <c r="G29" i="49" s="1"/>
  <c r="B30" i="49"/>
  <c r="C28" i="21"/>
  <c r="E28" i="21" s="1"/>
  <c r="G28" i="21" s="1"/>
  <c r="B29" i="21"/>
  <c r="C27" i="91"/>
  <c r="E27" i="91" s="1"/>
  <c r="G27" i="91" s="1"/>
  <c r="B28" i="91"/>
  <c r="E17" i="92"/>
  <c r="B17" i="92"/>
  <c r="C29" i="48"/>
  <c r="E29" i="48" s="1"/>
  <c r="G29" i="48" s="1"/>
  <c r="B30" i="48"/>
  <c r="AD31" i="27"/>
  <c r="AC31" i="27"/>
  <c r="BU34" i="41" s="1"/>
  <c r="BU35" i="41" s="1"/>
  <c r="AJ31" i="27"/>
  <c r="AK31" i="27"/>
  <c r="AL31" i="27"/>
  <c r="AN31" i="27"/>
  <c r="AO31" i="27"/>
  <c r="BM31" i="27"/>
  <c r="GF34" i="41" s="1"/>
  <c r="GF35" i="41" s="1"/>
  <c r="BT31" i="27"/>
  <c r="HD34" i="41" s="1"/>
  <c r="HD35" i="41" s="1"/>
  <c r="A32" i="27"/>
  <c r="C39" i="86"/>
  <c r="C32" i="60"/>
  <c r="E32" i="60" s="1"/>
  <c r="DW37" i="41" l="1"/>
  <c r="X37" i="41"/>
  <c r="HC37" i="41"/>
  <c r="DG37" i="41"/>
  <c r="H37" i="41"/>
  <c r="C37" i="41"/>
  <c r="GY37" i="41"/>
  <c r="DC37" i="41"/>
  <c r="GI37" i="41"/>
  <c r="CJ37" i="41"/>
  <c r="FO37" i="41"/>
  <c r="BP37" i="41"/>
  <c r="GE37" i="41"/>
  <c r="EU37" i="41"/>
  <c r="FK37" i="41"/>
  <c r="EQ37" i="41"/>
  <c r="EA37" i="41"/>
  <c r="BL37" i="41"/>
  <c r="CF37" i="41"/>
  <c r="AB37" i="41"/>
  <c r="AV37" i="41"/>
  <c r="AR37" i="41"/>
  <c r="EI37" i="41"/>
  <c r="GQ37" i="41"/>
  <c r="B38" i="41"/>
  <c r="FG37" i="41"/>
  <c r="GU37" i="41"/>
  <c r="FW37" i="41"/>
  <c r="GM37" i="41"/>
  <c r="EY37" i="41"/>
  <c r="BH37" i="41"/>
  <c r="BD37" i="41"/>
  <c r="L37" i="41"/>
  <c r="CB37" i="41"/>
  <c r="AJ37" i="41"/>
  <c r="BT37" i="41"/>
  <c r="AZ37" i="41"/>
  <c r="T37" i="41"/>
  <c r="AN37" i="41"/>
  <c r="BX37" i="41"/>
  <c r="AF37" i="41"/>
  <c r="BY34" i="41"/>
  <c r="BY35" i="41" s="1"/>
  <c r="GA37" i="41"/>
  <c r="FC37" i="41"/>
  <c r="FS37" i="41"/>
  <c r="EM37" i="41"/>
  <c r="DO37" i="41"/>
  <c r="EE37" i="41"/>
  <c r="DS37" i="41"/>
  <c r="CU37" i="41"/>
  <c r="DK37" i="41"/>
  <c r="CN37" i="41"/>
  <c r="P37" i="41"/>
  <c r="CY37" i="41"/>
  <c r="CQ38" i="41"/>
  <c r="CQ37" i="41"/>
  <c r="C31" i="71"/>
  <c r="E31" i="71" s="1"/>
  <c r="G31" i="71" s="1"/>
  <c r="B32" i="71"/>
  <c r="I35" i="86"/>
  <c r="D35" i="86"/>
  <c r="F35" i="86" s="1"/>
  <c r="D34" i="86"/>
  <c r="F34" i="86" s="1"/>
  <c r="I34" i="86"/>
  <c r="I36" i="86"/>
  <c r="D36" i="86"/>
  <c r="F36" i="86" s="1"/>
  <c r="C29" i="121"/>
  <c r="E29" i="121" s="1"/>
  <c r="G29" i="121" s="1"/>
  <c r="B30" i="121"/>
  <c r="X42" i="86"/>
  <c r="CN38" i="41"/>
  <c r="EQ38" i="41"/>
  <c r="EE38" i="41"/>
  <c r="BD38" i="41"/>
  <c r="AR38" i="41"/>
  <c r="BH38" i="41"/>
  <c r="T38" i="41"/>
  <c r="GQ38" i="41"/>
  <c r="FC38" i="41"/>
  <c r="FK38" i="41"/>
  <c r="DK38" i="41"/>
  <c r="L42" i="86"/>
  <c r="O42" i="86"/>
  <c r="R42" i="86"/>
  <c r="U42" i="86"/>
  <c r="AD42" i="86"/>
  <c r="AA42" i="86"/>
  <c r="J43" i="86"/>
  <c r="L43" i="86" s="1"/>
  <c r="M43" i="86"/>
  <c r="O43" i="86" s="1"/>
  <c r="B44" i="86"/>
  <c r="AB43" i="86"/>
  <c r="AD43" i="86" s="1"/>
  <c r="P43" i="86"/>
  <c r="R43" i="86" s="1"/>
  <c r="G43" i="86"/>
  <c r="S43" i="86"/>
  <c r="U43" i="86" s="1"/>
  <c r="C43" i="86"/>
  <c r="V43" i="86"/>
  <c r="X43" i="86" s="1"/>
  <c r="Y43" i="86"/>
  <c r="AA43" i="86" s="1"/>
  <c r="D42" i="86"/>
  <c r="I42" i="86"/>
  <c r="BS32" i="27"/>
  <c r="GZ37" i="41" s="1"/>
  <c r="D36" i="48"/>
  <c r="F36" i="48"/>
  <c r="E36" i="8"/>
  <c r="E37" i="8" s="1"/>
  <c r="E36" i="80"/>
  <c r="E37" i="80" s="1"/>
  <c r="C34" i="73"/>
  <c r="E34" i="73" s="1"/>
  <c r="G34" i="73" s="1"/>
  <c r="B35" i="73"/>
  <c r="N34" i="60"/>
  <c r="F34" i="60"/>
  <c r="AR34" i="60"/>
  <c r="H34" i="60"/>
  <c r="Q35" i="60"/>
  <c r="T35" i="60"/>
  <c r="BA35" i="60"/>
  <c r="B36" i="60"/>
  <c r="B37" i="60" s="1"/>
  <c r="B38" i="60" s="1"/>
  <c r="W35" i="60"/>
  <c r="Z35" i="60"/>
  <c r="AC35" i="60"/>
  <c r="AF35" i="60"/>
  <c r="AI35" i="60"/>
  <c r="AL35" i="60"/>
  <c r="AO35" i="60"/>
  <c r="AU35" i="60"/>
  <c r="AX35" i="60"/>
  <c r="B42" i="127"/>
  <c r="C29" i="117"/>
  <c r="E29" i="117" s="1"/>
  <c r="G29" i="117" s="1"/>
  <c r="B30" i="117"/>
  <c r="C29" i="109"/>
  <c r="E29" i="109" s="1"/>
  <c r="G29" i="109" s="1"/>
  <c r="B30" i="109"/>
  <c r="C29" i="111"/>
  <c r="E29" i="111" s="1"/>
  <c r="G29" i="111" s="1"/>
  <c r="B30" i="111"/>
  <c r="C30" i="24"/>
  <c r="E30" i="24" s="1"/>
  <c r="G30" i="24" s="1"/>
  <c r="B31" i="24"/>
  <c r="C30" i="57"/>
  <c r="E30" i="57" s="1"/>
  <c r="G30" i="57" s="1"/>
  <c r="B31" i="57"/>
  <c r="C31" i="43"/>
  <c r="E31" i="43" s="1"/>
  <c r="G31" i="43" s="1"/>
  <c r="B32" i="43"/>
  <c r="C29" i="125"/>
  <c r="E29" i="125" s="1"/>
  <c r="G29" i="125" s="1"/>
  <c r="B30" i="125"/>
  <c r="E29" i="23"/>
  <c r="G29" i="23" s="1"/>
  <c r="C30" i="23"/>
  <c r="B31" i="23"/>
  <c r="C30" i="17"/>
  <c r="E30" i="17" s="1"/>
  <c r="G30" i="17" s="1"/>
  <c r="B31" i="17"/>
  <c r="C30" i="65"/>
  <c r="E30" i="65" s="1"/>
  <c r="G30" i="65" s="1"/>
  <c r="B31" i="65"/>
  <c r="C30" i="85"/>
  <c r="E30" i="85" s="1"/>
  <c r="G30" i="85" s="1"/>
  <c r="B31" i="85"/>
  <c r="C31" i="11"/>
  <c r="B30" i="11"/>
  <c r="E29" i="11"/>
  <c r="G29" i="11" s="1"/>
  <c r="C29" i="94"/>
  <c r="E29" i="94" s="1"/>
  <c r="G29" i="94" s="1"/>
  <c r="B30" i="94"/>
  <c r="C29" i="95"/>
  <c r="E29" i="95" s="1"/>
  <c r="G29" i="95" s="1"/>
  <c r="B30" i="95"/>
  <c r="C29" i="38"/>
  <c r="E29" i="38" s="1"/>
  <c r="G29" i="38" s="1"/>
  <c r="B30" i="38"/>
  <c r="C29" i="93"/>
  <c r="E29" i="93" s="1"/>
  <c r="G29" i="93" s="1"/>
  <c r="B30" i="93"/>
  <c r="C29" i="61"/>
  <c r="E29" i="61" s="1"/>
  <c r="G29" i="61" s="1"/>
  <c r="B30" i="61"/>
  <c r="C29" i="16"/>
  <c r="E29" i="16" s="1"/>
  <c r="G29" i="16" s="1"/>
  <c r="B30" i="16"/>
  <c r="B30" i="107"/>
  <c r="C29" i="107"/>
  <c r="E29" i="107" s="1"/>
  <c r="G29" i="107" s="1"/>
  <c r="C29" i="19"/>
  <c r="E29" i="19" s="1"/>
  <c r="G29" i="19" s="1"/>
  <c r="B30" i="19"/>
  <c r="C29" i="77"/>
  <c r="E29" i="77" s="1"/>
  <c r="G29" i="77" s="1"/>
  <c r="B30" i="77"/>
  <c r="C29" i="75"/>
  <c r="E29" i="75" s="1"/>
  <c r="G29" i="75" s="1"/>
  <c r="B30" i="75"/>
  <c r="C29" i="112"/>
  <c r="E29" i="112" s="1"/>
  <c r="G29" i="112" s="1"/>
  <c r="B30" i="112"/>
  <c r="C29" i="124"/>
  <c r="E29" i="124" s="1"/>
  <c r="G29" i="124" s="1"/>
  <c r="B30" i="124"/>
  <c r="C29" i="88"/>
  <c r="E29" i="88" s="1"/>
  <c r="G29" i="88" s="1"/>
  <c r="B30" i="88"/>
  <c r="C29" i="18"/>
  <c r="E29" i="18" s="1"/>
  <c r="G29" i="18" s="1"/>
  <c r="B30" i="18"/>
  <c r="C29" i="119"/>
  <c r="E29" i="119" s="1"/>
  <c r="G29" i="119" s="1"/>
  <c r="B30" i="119"/>
  <c r="C29" i="14"/>
  <c r="E29" i="14" s="1"/>
  <c r="G29" i="14" s="1"/>
  <c r="B30" i="14"/>
  <c r="C29" i="104"/>
  <c r="E29" i="104" s="1"/>
  <c r="G29" i="104" s="1"/>
  <c r="B30" i="104"/>
  <c r="C29" i="50"/>
  <c r="E29" i="50" s="1"/>
  <c r="G29" i="50" s="1"/>
  <c r="B30" i="50"/>
  <c r="C29" i="64"/>
  <c r="E29" i="64" s="1"/>
  <c r="G29" i="64" s="1"/>
  <c r="B30" i="64"/>
  <c r="C29" i="22"/>
  <c r="E29" i="22" s="1"/>
  <c r="G29" i="22" s="1"/>
  <c r="B30" i="22"/>
  <c r="C29" i="46"/>
  <c r="E29" i="46" s="1"/>
  <c r="G29" i="46" s="1"/>
  <c r="B30" i="46"/>
  <c r="C29" i="78"/>
  <c r="E29" i="78" s="1"/>
  <c r="G29" i="78" s="1"/>
  <c r="B30" i="78"/>
  <c r="C29" i="80"/>
  <c r="G29" i="80" s="1"/>
  <c r="B30" i="80"/>
  <c r="C29" i="44"/>
  <c r="E29" i="44" s="1"/>
  <c r="G29" i="44" s="1"/>
  <c r="B30" i="44"/>
  <c r="C30" i="53"/>
  <c r="E30" i="53" s="1"/>
  <c r="G30" i="53" s="1"/>
  <c r="B31" i="53"/>
  <c r="C29" i="8"/>
  <c r="G29" i="8" s="1"/>
  <c r="B30" i="8"/>
  <c r="C29" i="66"/>
  <c r="E29" i="66" s="1"/>
  <c r="G29" i="66" s="1"/>
  <c r="B30" i="66"/>
  <c r="C29" i="67"/>
  <c r="E29" i="67" s="1"/>
  <c r="G29" i="67" s="1"/>
  <c r="B30" i="67"/>
  <c r="C30" i="49"/>
  <c r="E30" i="49" s="1"/>
  <c r="G30" i="49" s="1"/>
  <c r="B31" i="49"/>
  <c r="C29" i="21"/>
  <c r="E29" i="21" s="1"/>
  <c r="G29" i="21" s="1"/>
  <c r="B30" i="21"/>
  <c r="C28" i="91"/>
  <c r="E28" i="91" s="1"/>
  <c r="G28" i="91" s="1"/>
  <c r="B29" i="91"/>
  <c r="G17" i="92"/>
  <c r="C18" i="92"/>
  <c r="C30" i="48"/>
  <c r="E30" i="48" s="1"/>
  <c r="G30" i="48" s="1"/>
  <c r="B31" i="48"/>
  <c r="AD32" i="27"/>
  <c r="AC32" i="27"/>
  <c r="BU37" i="41" s="1"/>
  <c r="AJ32" i="27"/>
  <c r="AK32" i="27"/>
  <c r="AL32" i="27"/>
  <c r="AN32" i="27"/>
  <c r="AO32" i="27"/>
  <c r="BM32" i="27"/>
  <c r="GF37" i="41" s="1"/>
  <c r="BT32" i="27"/>
  <c r="HD37" i="41" s="1"/>
  <c r="A33" i="27"/>
  <c r="B42" i="40"/>
  <c r="C33" i="60"/>
  <c r="E33" i="60" s="1"/>
  <c r="CB38" i="41" l="1"/>
  <c r="GU38" i="41"/>
  <c r="HC38" i="41"/>
  <c r="EU38" i="41"/>
  <c r="GE38" i="41"/>
  <c r="FS38" i="41"/>
  <c r="GA38" i="41"/>
  <c r="GY38" i="41"/>
  <c r="EA38" i="41"/>
  <c r="H38" i="41"/>
  <c r="CF38" i="41"/>
  <c r="EI38" i="41"/>
  <c r="FG38" i="41"/>
  <c r="AZ38" i="41"/>
  <c r="CJ38" i="41"/>
  <c r="C38" i="41"/>
  <c r="CY38" i="41"/>
  <c r="AF38" i="41"/>
  <c r="AV38" i="41"/>
  <c r="DW38" i="41"/>
  <c r="BT38" i="41"/>
  <c r="L38" i="41"/>
  <c r="GI38" i="41"/>
  <c r="X38" i="41"/>
  <c r="B39" i="41"/>
  <c r="AJ38" i="41"/>
  <c r="FO38" i="41"/>
  <c r="FW38" i="41"/>
  <c r="DG38" i="41"/>
  <c r="EM38" i="41"/>
  <c r="BL38" i="41"/>
  <c r="BP38" i="41"/>
  <c r="AB38" i="41"/>
  <c r="EY38" i="41"/>
  <c r="BX38" i="41"/>
  <c r="CU38" i="41"/>
  <c r="DO38" i="41"/>
  <c r="AN38" i="41"/>
  <c r="GM38" i="41"/>
  <c r="P38" i="41"/>
  <c r="DC38" i="41"/>
  <c r="DS38" i="41"/>
  <c r="BY37" i="41"/>
  <c r="D37" i="41"/>
  <c r="CQ39" i="41"/>
  <c r="D37" i="48"/>
  <c r="F37" i="48"/>
  <c r="B33" i="71"/>
  <c r="C32" i="71"/>
  <c r="E32" i="71" s="1"/>
  <c r="G32" i="71" s="1"/>
  <c r="B31" i="121"/>
  <c r="C30" i="121"/>
  <c r="E30" i="121" s="1"/>
  <c r="G30" i="121" s="1"/>
  <c r="HB37" i="41"/>
  <c r="HB44" i="41" s="1"/>
  <c r="HA37" i="41"/>
  <c r="HE37" i="41"/>
  <c r="HF37" i="41"/>
  <c r="BV37" i="41"/>
  <c r="BW37" i="41"/>
  <c r="F42" i="86"/>
  <c r="GG37" i="41"/>
  <c r="GH37" i="41"/>
  <c r="GH44" i="41" s="1"/>
  <c r="C44" i="86"/>
  <c r="I43" i="86"/>
  <c r="D43" i="86"/>
  <c r="F43" i="86" s="1"/>
  <c r="BS33" i="27"/>
  <c r="GZ38" i="41" s="1"/>
  <c r="C35" i="73"/>
  <c r="E35" i="73" s="1"/>
  <c r="G35" i="73" s="1"/>
  <c r="B36" i="73"/>
  <c r="AR35" i="60"/>
  <c r="H35" i="60"/>
  <c r="Q36" i="60"/>
  <c r="T36" i="60"/>
  <c r="W36" i="60"/>
  <c r="Z36" i="60"/>
  <c r="AC36" i="60"/>
  <c r="AF36" i="60"/>
  <c r="AI36" i="60"/>
  <c r="AO36" i="60"/>
  <c r="AU36" i="60"/>
  <c r="AX36" i="60"/>
  <c r="BA36" i="60"/>
  <c r="AL36" i="60"/>
  <c r="N35" i="60"/>
  <c r="F35" i="60"/>
  <c r="C42" i="127"/>
  <c r="B43" i="127"/>
  <c r="B41" i="87"/>
  <c r="C30" i="117"/>
  <c r="E30" i="117" s="1"/>
  <c r="G30" i="117" s="1"/>
  <c r="B31" i="117"/>
  <c r="C30" i="109"/>
  <c r="E30" i="109" s="1"/>
  <c r="G30" i="109" s="1"/>
  <c r="B31" i="109"/>
  <c r="C30" i="111"/>
  <c r="E30" i="111" s="1"/>
  <c r="G30" i="111" s="1"/>
  <c r="B31" i="111"/>
  <c r="C31" i="24"/>
  <c r="E31" i="24" s="1"/>
  <c r="G31" i="24" s="1"/>
  <c r="B32" i="24"/>
  <c r="C31" i="57"/>
  <c r="E31" i="57" s="1"/>
  <c r="G31" i="57" s="1"/>
  <c r="B32" i="57"/>
  <c r="C32" i="43"/>
  <c r="E32" i="43" s="1"/>
  <c r="G32" i="43" s="1"/>
  <c r="B33" i="43"/>
  <c r="C30" i="125"/>
  <c r="E30" i="125" s="1"/>
  <c r="G30" i="125" s="1"/>
  <c r="B31" i="125"/>
  <c r="E30" i="23"/>
  <c r="G30" i="23" s="1"/>
  <c r="C31" i="23"/>
  <c r="B32" i="23"/>
  <c r="C31" i="17"/>
  <c r="E31" i="17" s="1"/>
  <c r="G31" i="17" s="1"/>
  <c r="B32" i="17"/>
  <c r="C31" i="65"/>
  <c r="E31" i="65" s="1"/>
  <c r="G31" i="65" s="1"/>
  <c r="B32" i="65"/>
  <c r="C31" i="85"/>
  <c r="E31" i="85" s="1"/>
  <c r="G31" i="85" s="1"/>
  <c r="B32" i="85"/>
  <c r="C32" i="11"/>
  <c r="B31" i="11"/>
  <c r="E30" i="11"/>
  <c r="G30" i="11" s="1"/>
  <c r="C30" i="94"/>
  <c r="E30" i="94" s="1"/>
  <c r="G30" i="94" s="1"/>
  <c r="B31" i="94"/>
  <c r="C30" i="95"/>
  <c r="E30" i="95" s="1"/>
  <c r="G30" i="95" s="1"/>
  <c r="B31" i="95"/>
  <c r="C30" i="38"/>
  <c r="E30" i="38" s="1"/>
  <c r="G30" i="38" s="1"/>
  <c r="B31" i="38"/>
  <c r="C30" i="93"/>
  <c r="E30" i="93" s="1"/>
  <c r="G30" i="93" s="1"/>
  <c r="B31" i="93"/>
  <c r="C30" i="61"/>
  <c r="E30" i="61" s="1"/>
  <c r="G30" i="61" s="1"/>
  <c r="B31" i="61"/>
  <c r="C30" i="16"/>
  <c r="E30" i="16" s="1"/>
  <c r="G30" i="16" s="1"/>
  <c r="B31" i="16"/>
  <c r="B31" i="107"/>
  <c r="C30" i="107"/>
  <c r="E30" i="107" s="1"/>
  <c r="G30" i="107" s="1"/>
  <c r="B31" i="19"/>
  <c r="C30" i="19"/>
  <c r="E30" i="19" s="1"/>
  <c r="G30" i="19" s="1"/>
  <c r="C30" i="77"/>
  <c r="E30" i="77" s="1"/>
  <c r="G30" i="77" s="1"/>
  <c r="B31" i="77"/>
  <c r="C30" i="75"/>
  <c r="E30" i="75" s="1"/>
  <c r="G30" i="75" s="1"/>
  <c r="B31" i="75"/>
  <c r="C30" i="112"/>
  <c r="E30" i="112" s="1"/>
  <c r="G30" i="112" s="1"/>
  <c r="B31" i="112"/>
  <c r="C30" i="124"/>
  <c r="E30" i="124" s="1"/>
  <c r="G30" i="124" s="1"/>
  <c r="B31" i="124"/>
  <c r="C30" i="88"/>
  <c r="E30" i="88" s="1"/>
  <c r="G30" i="88" s="1"/>
  <c r="B31" i="88"/>
  <c r="C30" i="18"/>
  <c r="E30" i="18" s="1"/>
  <c r="G30" i="18" s="1"/>
  <c r="B31" i="18"/>
  <c r="C30" i="119"/>
  <c r="E30" i="119" s="1"/>
  <c r="G30" i="119" s="1"/>
  <c r="B31" i="119"/>
  <c r="C30" i="14"/>
  <c r="E30" i="14" s="1"/>
  <c r="G30" i="14" s="1"/>
  <c r="B31" i="14"/>
  <c r="C30" i="104"/>
  <c r="E30" i="104" s="1"/>
  <c r="G30" i="104" s="1"/>
  <c r="B31" i="104"/>
  <c r="C30" i="50"/>
  <c r="E30" i="50" s="1"/>
  <c r="G30" i="50" s="1"/>
  <c r="B31" i="50"/>
  <c r="C30" i="64"/>
  <c r="E30" i="64" s="1"/>
  <c r="G30" i="64" s="1"/>
  <c r="B31" i="64"/>
  <c r="C30" i="22"/>
  <c r="E30" i="22" s="1"/>
  <c r="G30" i="22" s="1"/>
  <c r="B31" i="22"/>
  <c r="C30" i="46"/>
  <c r="E30" i="46" s="1"/>
  <c r="G30" i="46" s="1"/>
  <c r="B31" i="46"/>
  <c r="C30" i="78"/>
  <c r="E30" i="78" s="1"/>
  <c r="G30" i="78" s="1"/>
  <c r="B31" i="78"/>
  <c r="C30" i="80"/>
  <c r="G30" i="80" s="1"/>
  <c r="B31" i="80"/>
  <c r="C30" i="44"/>
  <c r="E30" i="44" s="1"/>
  <c r="G30" i="44" s="1"/>
  <c r="B31" i="44"/>
  <c r="C31" i="53"/>
  <c r="E31" i="53" s="1"/>
  <c r="G31" i="53" s="1"/>
  <c r="B32" i="53"/>
  <c r="C30" i="8"/>
  <c r="G30" i="8" s="1"/>
  <c r="B31" i="8"/>
  <c r="C30" i="66"/>
  <c r="E30" i="66" s="1"/>
  <c r="G30" i="66" s="1"/>
  <c r="B31" i="66"/>
  <c r="C30" i="67"/>
  <c r="E30" i="67" s="1"/>
  <c r="G30" i="67" s="1"/>
  <c r="B31" i="67"/>
  <c r="C31" i="49"/>
  <c r="E31" i="49" s="1"/>
  <c r="G31" i="49" s="1"/>
  <c r="B32" i="49"/>
  <c r="C30" i="21"/>
  <c r="E30" i="21" s="1"/>
  <c r="G30" i="21" s="1"/>
  <c r="B31" i="21"/>
  <c r="C29" i="91"/>
  <c r="E29" i="91" s="1"/>
  <c r="G29" i="91" s="1"/>
  <c r="B30" i="91"/>
  <c r="E18" i="92"/>
  <c r="B18" i="92"/>
  <c r="C31" i="48"/>
  <c r="E31" i="48" s="1"/>
  <c r="G31" i="48" s="1"/>
  <c r="B32" i="48"/>
  <c r="AD33" i="27"/>
  <c r="AC33" i="27"/>
  <c r="BU38" i="41" s="1"/>
  <c r="AJ33" i="27"/>
  <c r="AK33" i="27"/>
  <c r="AL33" i="27"/>
  <c r="AN33" i="27"/>
  <c r="AO33" i="27"/>
  <c r="BM33" i="27"/>
  <c r="GF38" i="41" s="1"/>
  <c r="BT33" i="27"/>
  <c r="HD38" i="41" s="1"/>
  <c r="A34" i="27"/>
  <c r="B42" i="126"/>
  <c r="B43" i="40"/>
  <c r="C42" i="40"/>
  <c r="C34" i="60"/>
  <c r="E34" i="60" s="1"/>
  <c r="GQ39" i="41" l="1"/>
  <c r="B40" i="41"/>
  <c r="HC39" i="41"/>
  <c r="GU39" i="41"/>
  <c r="FW39" i="41"/>
  <c r="GM39" i="41"/>
  <c r="EQ39" i="41"/>
  <c r="EI39" i="41"/>
  <c r="AR39" i="41"/>
  <c r="CN39" i="41"/>
  <c r="GA39" i="41"/>
  <c r="FC39" i="41"/>
  <c r="FS39" i="41"/>
  <c r="DG39" i="41"/>
  <c r="FG39" i="41"/>
  <c r="EY39" i="41"/>
  <c r="BX39" i="41"/>
  <c r="FK39" i="41"/>
  <c r="EM39" i="41"/>
  <c r="DO39" i="41"/>
  <c r="EE39" i="41"/>
  <c r="H39" i="41"/>
  <c r="DS39" i="41"/>
  <c r="CU39" i="41"/>
  <c r="DK39" i="41"/>
  <c r="CY39" i="41"/>
  <c r="CJ39" i="41"/>
  <c r="CB39" i="41"/>
  <c r="BD39" i="41"/>
  <c r="BT39" i="41"/>
  <c r="X39" i="41"/>
  <c r="AN39" i="41"/>
  <c r="AB39" i="41"/>
  <c r="BH39" i="41"/>
  <c r="AJ39" i="41"/>
  <c r="AZ39" i="41"/>
  <c r="GI39" i="41"/>
  <c r="AF39" i="41"/>
  <c r="EU39" i="41"/>
  <c r="P39" i="41"/>
  <c r="GY39" i="41"/>
  <c r="T39" i="41"/>
  <c r="L39" i="41"/>
  <c r="FO39" i="41"/>
  <c r="BP39" i="41"/>
  <c r="GE39" i="41"/>
  <c r="DC39" i="41"/>
  <c r="BL39" i="41"/>
  <c r="CF39" i="41"/>
  <c r="C39" i="41"/>
  <c r="DW39" i="41"/>
  <c r="AV39" i="41"/>
  <c r="EA39" i="41"/>
  <c r="D38" i="41"/>
  <c r="BZ37" i="41"/>
  <c r="CA37" i="41"/>
  <c r="BY38" i="41"/>
  <c r="CQ40" i="41"/>
  <c r="B34" i="71"/>
  <c r="C33" i="71"/>
  <c r="E33" i="71" s="1"/>
  <c r="G33" i="71" s="1"/>
  <c r="C35" i="60"/>
  <c r="E35" i="60" s="1"/>
  <c r="C43" i="127"/>
  <c r="B44" i="127"/>
  <c r="C44" i="127" s="1"/>
  <c r="B32" i="121"/>
  <c r="C31" i="121"/>
  <c r="E31" i="121" s="1"/>
  <c r="G31" i="121" s="1"/>
  <c r="GH38" i="41"/>
  <c r="GG38" i="41"/>
  <c r="D39" i="41"/>
  <c r="FO40" i="41"/>
  <c r="CY40" i="41"/>
  <c r="BH40" i="41"/>
  <c r="DO40" i="41"/>
  <c r="AN40" i="41"/>
  <c r="EU40" i="41"/>
  <c r="BT40" i="41"/>
  <c r="AF40" i="41"/>
  <c r="FK40" i="41"/>
  <c r="EE40" i="41"/>
  <c r="H40" i="41"/>
  <c r="CB40" i="41"/>
  <c r="P40" i="41"/>
  <c r="CJ40" i="41"/>
  <c r="GA40" i="41"/>
  <c r="EM40" i="41"/>
  <c r="HC40" i="41"/>
  <c r="GI40" i="41"/>
  <c r="FC40" i="41"/>
  <c r="AZ40" i="41"/>
  <c r="AV40" i="41"/>
  <c r="BP40" i="41"/>
  <c r="EY40" i="41"/>
  <c r="BX40" i="41"/>
  <c r="AB40" i="41"/>
  <c r="GY40" i="41"/>
  <c r="CN40" i="41"/>
  <c r="BL40" i="41"/>
  <c r="C40" i="41"/>
  <c r="GM40" i="41"/>
  <c r="DS40" i="41"/>
  <c r="EQ40" i="41"/>
  <c r="BD40" i="41"/>
  <c r="CU40" i="41"/>
  <c r="T40" i="41"/>
  <c r="GU40" i="41"/>
  <c r="CF40" i="41"/>
  <c r="GE40" i="41"/>
  <c r="DC40" i="41"/>
  <c r="DK40" i="41"/>
  <c r="FS40" i="41"/>
  <c r="EI40" i="41"/>
  <c r="FW40" i="41"/>
  <c r="HB38" i="41"/>
  <c r="HA38" i="41"/>
  <c r="HE38" i="41"/>
  <c r="HF38" i="41"/>
  <c r="BV38" i="41"/>
  <c r="BW38" i="41"/>
  <c r="B44" i="40"/>
  <c r="C44" i="40" s="1"/>
  <c r="CY33" i="41"/>
  <c r="AR32" i="41"/>
  <c r="FS33" i="41"/>
  <c r="X33" i="41"/>
  <c r="H32" i="41"/>
  <c r="HC32" i="41"/>
  <c r="HE32" i="41" s="1"/>
  <c r="EQ32" i="41"/>
  <c r="FG33" i="41"/>
  <c r="X34" i="41"/>
  <c r="GY34" i="41"/>
  <c r="DK34" i="41"/>
  <c r="EA32" i="41"/>
  <c r="AZ32" i="41"/>
  <c r="L32" i="41"/>
  <c r="AN32" i="41"/>
  <c r="BX32" i="41"/>
  <c r="FW34" i="41"/>
  <c r="DO33" i="41"/>
  <c r="BP32" i="41"/>
  <c r="P34" i="41"/>
  <c r="GI32" i="41"/>
  <c r="FK32" i="41"/>
  <c r="FK34" i="41"/>
  <c r="HC34" i="41"/>
  <c r="AJ33" i="41"/>
  <c r="AF33" i="41"/>
  <c r="EM32" i="41"/>
  <c r="EA33" i="41"/>
  <c r="FG32" i="41"/>
  <c r="BL32" i="41"/>
  <c r="CU32" i="41"/>
  <c r="AF34" i="41"/>
  <c r="BD33" i="41"/>
  <c r="BP33" i="41"/>
  <c r="GY32" i="41"/>
  <c r="GA33" i="41"/>
  <c r="CB32" i="41"/>
  <c r="EQ34" i="41"/>
  <c r="DC32" i="41"/>
  <c r="AJ32" i="41"/>
  <c r="AF32" i="41"/>
  <c r="CY32" i="41"/>
  <c r="GM33" i="41"/>
  <c r="DK32" i="41"/>
  <c r="BT33" i="41"/>
  <c r="DS34" i="41"/>
  <c r="DG33" i="41"/>
  <c r="AR33" i="41"/>
  <c r="FO34" i="41"/>
  <c r="CU33" i="41"/>
  <c r="AR34" i="41"/>
  <c r="CY34" i="41"/>
  <c r="BT32" i="41"/>
  <c r="DW34" i="41"/>
  <c r="GI34" i="41"/>
  <c r="GM34" i="41"/>
  <c r="CJ34" i="41"/>
  <c r="BD34" i="41"/>
  <c r="DC33" i="41"/>
  <c r="EI32" i="41"/>
  <c r="GA34" i="41"/>
  <c r="FO32" i="41"/>
  <c r="AV33" i="41"/>
  <c r="EI33" i="41"/>
  <c r="GU33" i="41"/>
  <c r="FK33" i="41"/>
  <c r="FC32" i="41"/>
  <c r="BL33" i="41"/>
  <c r="BX33" i="41"/>
  <c r="FC33" i="41"/>
  <c r="P33" i="41"/>
  <c r="CN34" i="41"/>
  <c r="DK33" i="41"/>
  <c r="DS33" i="41"/>
  <c r="EE33" i="41"/>
  <c r="BP34" i="41"/>
  <c r="BX34" i="41"/>
  <c r="CF34" i="41"/>
  <c r="FW32" i="41"/>
  <c r="GU34" i="41"/>
  <c r="GE34" i="41"/>
  <c r="DW33" i="41"/>
  <c r="DO34" i="41"/>
  <c r="GA32" i="41"/>
  <c r="CB33" i="41"/>
  <c r="DO32" i="41"/>
  <c r="BT34" i="41"/>
  <c r="EU34" i="41"/>
  <c r="FC34" i="41"/>
  <c r="AB34" i="41"/>
  <c r="CB34" i="41"/>
  <c r="C43" i="40"/>
  <c r="AN14" i="41"/>
  <c r="FG14" i="41"/>
  <c r="GA14" i="41"/>
  <c r="EE14" i="41"/>
  <c r="AF14" i="41"/>
  <c r="GY14" i="41"/>
  <c r="BL15" i="41"/>
  <c r="DK14" i="41"/>
  <c r="EQ14" i="41"/>
  <c r="FC14" i="41"/>
  <c r="AZ14" i="41"/>
  <c r="H14" i="41"/>
  <c r="L14" i="41"/>
  <c r="GI14" i="41"/>
  <c r="P15" i="41"/>
  <c r="EM14" i="41"/>
  <c r="P16" i="41"/>
  <c r="HC14" i="41"/>
  <c r="EA14" i="41"/>
  <c r="EQ15" i="41"/>
  <c r="CU14" i="41"/>
  <c r="GQ14" i="41"/>
  <c r="FO15" i="41"/>
  <c r="L16" i="41"/>
  <c r="CN14" i="41"/>
  <c r="EA16" i="41"/>
  <c r="P14" i="41"/>
  <c r="L15" i="41"/>
  <c r="BL16" i="41"/>
  <c r="BP14" i="41"/>
  <c r="CY14" i="41"/>
  <c r="AZ15" i="41"/>
  <c r="BH14" i="41"/>
  <c r="BL14" i="41"/>
  <c r="GY15" i="41"/>
  <c r="AJ16" i="41"/>
  <c r="CJ15" i="41"/>
  <c r="CF16" i="41"/>
  <c r="DG14" i="41"/>
  <c r="DO16" i="41"/>
  <c r="DG15" i="41"/>
  <c r="BT14" i="41"/>
  <c r="GE14" i="41"/>
  <c r="BX14" i="41"/>
  <c r="GM16" i="41"/>
  <c r="FK14" i="41"/>
  <c r="BP15" i="41"/>
  <c r="DW15" i="41"/>
  <c r="GM14" i="41"/>
  <c r="FW16" i="41"/>
  <c r="AJ14" i="41"/>
  <c r="DS15" i="41"/>
  <c r="CF15" i="41"/>
  <c r="EI14" i="41"/>
  <c r="AR15" i="41"/>
  <c r="FK15" i="41"/>
  <c r="EY14" i="41"/>
  <c r="X14" i="41"/>
  <c r="EU15" i="41"/>
  <c r="FW14" i="41"/>
  <c r="CB14" i="41"/>
  <c r="BD14" i="41"/>
  <c r="BX15" i="41"/>
  <c r="BT16" i="41"/>
  <c r="CU15" i="41"/>
  <c r="T15" i="41"/>
  <c r="DC16" i="41"/>
  <c r="GU14" i="41"/>
  <c r="CF14" i="41"/>
  <c r="FC15" i="41"/>
  <c r="AV14" i="41"/>
  <c r="GU15" i="41"/>
  <c r="DC15" i="41"/>
  <c r="HC15" i="41"/>
  <c r="FO14" i="41"/>
  <c r="AB16" i="41"/>
  <c r="AN15" i="41"/>
  <c r="AV16" i="41"/>
  <c r="AB14" i="41"/>
  <c r="DW14" i="41"/>
  <c r="CB16" i="41"/>
  <c r="AB15" i="41"/>
  <c r="GQ15" i="41"/>
  <c r="FC16" i="41"/>
  <c r="FG16" i="41"/>
  <c r="GQ16" i="41"/>
  <c r="EU16" i="41"/>
  <c r="DO14" i="41"/>
  <c r="H15" i="41"/>
  <c r="FS15" i="41"/>
  <c r="EM16" i="41"/>
  <c r="FG15" i="41"/>
  <c r="CN15" i="41"/>
  <c r="HC16" i="41"/>
  <c r="EU14" i="41"/>
  <c r="X15" i="41"/>
  <c r="DO15" i="41"/>
  <c r="BT15" i="41"/>
  <c r="AR16" i="41"/>
  <c r="CY15" i="41"/>
  <c r="EQ16" i="41"/>
  <c r="FW15" i="41"/>
  <c r="EY15" i="41"/>
  <c r="BD15" i="41"/>
  <c r="AF16" i="41"/>
  <c r="FO16" i="41"/>
  <c r="H16" i="41"/>
  <c r="T16" i="41"/>
  <c r="AN16" i="41"/>
  <c r="BD16" i="41"/>
  <c r="CY16" i="41"/>
  <c r="CB15" i="41"/>
  <c r="BH15" i="41"/>
  <c r="CJ16" i="41"/>
  <c r="AF15" i="41"/>
  <c r="AJ15" i="41"/>
  <c r="CJ14" i="41"/>
  <c r="AV15" i="41"/>
  <c r="EI16" i="41"/>
  <c r="BH16" i="41"/>
  <c r="EM15" i="41"/>
  <c r="DC14" i="41"/>
  <c r="GE15" i="41"/>
  <c r="FS14" i="41"/>
  <c r="EE16" i="41"/>
  <c r="GA16" i="41"/>
  <c r="EY16" i="41"/>
  <c r="T14" i="41"/>
  <c r="DG16" i="41"/>
  <c r="DW16" i="41"/>
  <c r="FK16" i="41"/>
  <c r="DS14" i="41"/>
  <c r="GU16" i="41"/>
  <c r="FS16" i="41"/>
  <c r="AR14" i="41"/>
  <c r="BX16" i="41"/>
  <c r="GI16" i="41"/>
  <c r="AZ16" i="41"/>
  <c r="CN16" i="41"/>
  <c r="DK16" i="41"/>
  <c r="BP16" i="41"/>
  <c r="GM15" i="41"/>
  <c r="DK15" i="41"/>
  <c r="DS16" i="41"/>
  <c r="GE16" i="41"/>
  <c r="EA15" i="41"/>
  <c r="EE15" i="41"/>
  <c r="GI15" i="41"/>
  <c r="X16" i="41"/>
  <c r="EI15" i="41"/>
  <c r="CU16" i="41"/>
  <c r="GY16" i="41"/>
  <c r="GA15" i="41"/>
  <c r="FO33" i="41"/>
  <c r="CJ32" i="41"/>
  <c r="GQ34" i="41"/>
  <c r="EY32" i="41"/>
  <c r="AV32" i="41"/>
  <c r="GQ32" i="41"/>
  <c r="HC33" i="41"/>
  <c r="BH32" i="41"/>
  <c r="BD32" i="41"/>
  <c r="CN33" i="41"/>
  <c r="EI34" i="41"/>
  <c r="CF32" i="41"/>
  <c r="EM33" i="41"/>
  <c r="AB33" i="41"/>
  <c r="L33" i="41"/>
  <c r="DS32" i="41"/>
  <c r="DW32" i="41"/>
  <c r="BL34" i="41"/>
  <c r="EE32" i="41"/>
  <c r="GM32" i="41"/>
  <c r="X32" i="41"/>
  <c r="H34" i="41"/>
  <c r="CU34" i="41"/>
  <c r="EQ33" i="41"/>
  <c r="AJ34" i="41"/>
  <c r="GE32" i="41"/>
  <c r="AN33" i="41"/>
  <c r="FS32" i="41"/>
  <c r="L34" i="41"/>
  <c r="T33" i="41"/>
  <c r="EA34" i="41"/>
  <c r="EA35" i="41" s="1"/>
  <c r="T34" i="41"/>
  <c r="T35" i="41" s="1"/>
  <c r="EY33" i="41"/>
  <c r="GE33" i="41"/>
  <c r="BH33" i="41"/>
  <c r="EU33" i="41"/>
  <c r="FS34" i="41"/>
  <c r="GQ33" i="41"/>
  <c r="DG32" i="41"/>
  <c r="CJ33" i="41"/>
  <c r="AB32" i="41"/>
  <c r="FG34" i="41"/>
  <c r="P32" i="41"/>
  <c r="EU32" i="41"/>
  <c r="CN32" i="41"/>
  <c r="DG34" i="41"/>
  <c r="FW33" i="41"/>
  <c r="AN34" i="41"/>
  <c r="GI33" i="41"/>
  <c r="AZ34" i="41"/>
  <c r="GU32" i="41"/>
  <c r="BH34" i="41"/>
  <c r="EE34" i="41"/>
  <c r="EM34" i="41"/>
  <c r="CF33" i="41"/>
  <c r="EY34" i="41"/>
  <c r="H33" i="41"/>
  <c r="AZ33" i="41"/>
  <c r="DC34" i="41"/>
  <c r="T32" i="41"/>
  <c r="AV34" i="41"/>
  <c r="GY33" i="41"/>
  <c r="BS34" i="27"/>
  <c r="GZ39" i="41" s="1"/>
  <c r="C36" i="73"/>
  <c r="E36" i="73" s="1"/>
  <c r="G36" i="73" s="1"/>
  <c r="B37" i="73"/>
  <c r="AR36" i="60"/>
  <c r="H36" i="60"/>
  <c r="N36" i="60"/>
  <c r="F36" i="60"/>
  <c r="C36" i="60" s="1"/>
  <c r="E36" i="60" s="1"/>
  <c r="Q41" i="60"/>
  <c r="Q42" i="60" s="1"/>
  <c r="T41" i="60"/>
  <c r="T42" i="60" s="1"/>
  <c r="W41" i="60"/>
  <c r="W42" i="60" s="1"/>
  <c r="Z41" i="60"/>
  <c r="Z42" i="60" s="1"/>
  <c r="AC41" i="60"/>
  <c r="AC42" i="60" s="1"/>
  <c r="AF41" i="60"/>
  <c r="AF42" i="60" s="1"/>
  <c r="AI41" i="60"/>
  <c r="AI42" i="60" s="1"/>
  <c r="AL41" i="60"/>
  <c r="AL42" i="60" s="1"/>
  <c r="AO41" i="60"/>
  <c r="AO42" i="60" s="1"/>
  <c r="AU41" i="60"/>
  <c r="AU42" i="60" s="1"/>
  <c r="AX41" i="60"/>
  <c r="AX42" i="60" s="1"/>
  <c r="BA41" i="60"/>
  <c r="BA42" i="60" s="1"/>
  <c r="C41" i="87"/>
  <c r="B42" i="87"/>
  <c r="C31" i="117"/>
  <c r="E31" i="117" s="1"/>
  <c r="G31" i="117" s="1"/>
  <c r="B32" i="117"/>
  <c r="C31" i="109"/>
  <c r="E31" i="109" s="1"/>
  <c r="G31" i="109" s="1"/>
  <c r="B32" i="109"/>
  <c r="C31" i="111"/>
  <c r="E31" i="111" s="1"/>
  <c r="G31" i="111" s="1"/>
  <c r="B32" i="111"/>
  <c r="C32" i="24"/>
  <c r="E32" i="24" s="1"/>
  <c r="G32" i="24" s="1"/>
  <c r="B33" i="24"/>
  <c r="C32" i="57"/>
  <c r="E32" i="57" s="1"/>
  <c r="G32" i="57" s="1"/>
  <c r="B33" i="57"/>
  <c r="C33" i="43"/>
  <c r="E33" i="43" s="1"/>
  <c r="G33" i="43" s="1"/>
  <c r="B34" i="43"/>
  <c r="C31" i="125"/>
  <c r="E31" i="125" s="1"/>
  <c r="G31" i="125" s="1"/>
  <c r="B32" i="125"/>
  <c r="E31" i="23"/>
  <c r="G31" i="23" s="1"/>
  <c r="C32" i="23"/>
  <c r="B33" i="23"/>
  <c r="C32" i="17"/>
  <c r="E32" i="17" s="1"/>
  <c r="G32" i="17" s="1"/>
  <c r="B33" i="17"/>
  <c r="C32" i="65"/>
  <c r="E32" i="65" s="1"/>
  <c r="G32" i="65" s="1"/>
  <c r="B33" i="65"/>
  <c r="C32" i="85"/>
  <c r="E32" i="85" s="1"/>
  <c r="G32" i="85" s="1"/>
  <c r="B33" i="85"/>
  <c r="C33" i="11"/>
  <c r="B32" i="11"/>
  <c r="E31" i="11"/>
  <c r="G31" i="11" s="1"/>
  <c r="C31" i="94"/>
  <c r="E31" i="94" s="1"/>
  <c r="G31" i="94" s="1"/>
  <c r="B32" i="94"/>
  <c r="C31" i="95"/>
  <c r="E31" i="95" s="1"/>
  <c r="G31" i="95" s="1"/>
  <c r="B32" i="95"/>
  <c r="C31" i="38"/>
  <c r="E31" i="38" s="1"/>
  <c r="G31" i="38" s="1"/>
  <c r="B32" i="38"/>
  <c r="C31" i="93"/>
  <c r="E31" i="93" s="1"/>
  <c r="G31" i="93" s="1"/>
  <c r="B32" i="93"/>
  <c r="C31" i="61"/>
  <c r="E31" i="61" s="1"/>
  <c r="G31" i="61" s="1"/>
  <c r="B32" i="61"/>
  <c r="C31" i="16"/>
  <c r="E31" i="16" s="1"/>
  <c r="G31" i="16" s="1"/>
  <c r="B32" i="16"/>
  <c r="C31" i="107"/>
  <c r="E31" i="107" s="1"/>
  <c r="G31" i="107" s="1"/>
  <c r="B32" i="107"/>
  <c r="C31" i="19"/>
  <c r="E31" i="19" s="1"/>
  <c r="G31" i="19" s="1"/>
  <c r="B32" i="19"/>
  <c r="C31" i="77"/>
  <c r="E31" i="77" s="1"/>
  <c r="G31" i="77" s="1"/>
  <c r="B32" i="77"/>
  <c r="C31" i="75"/>
  <c r="E31" i="75" s="1"/>
  <c r="G31" i="75" s="1"/>
  <c r="B32" i="75"/>
  <c r="C31" i="112"/>
  <c r="E31" i="112" s="1"/>
  <c r="G31" i="112" s="1"/>
  <c r="B32" i="112"/>
  <c r="C31" i="124"/>
  <c r="E31" i="124" s="1"/>
  <c r="G31" i="124" s="1"/>
  <c r="B32" i="124"/>
  <c r="C31" i="88"/>
  <c r="E31" i="88" s="1"/>
  <c r="G31" i="88" s="1"/>
  <c r="B32" i="88"/>
  <c r="C31" i="18"/>
  <c r="E31" i="18" s="1"/>
  <c r="G31" i="18" s="1"/>
  <c r="B32" i="18"/>
  <c r="C31" i="119"/>
  <c r="E31" i="119" s="1"/>
  <c r="G31" i="119" s="1"/>
  <c r="B32" i="119"/>
  <c r="C31" i="14"/>
  <c r="E31" i="14" s="1"/>
  <c r="G31" i="14" s="1"/>
  <c r="B32" i="14"/>
  <c r="C31" i="104"/>
  <c r="E31" i="104" s="1"/>
  <c r="G31" i="104" s="1"/>
  <c r="B32" i="104"/>
  <c r="C31" i="50"/>
  <c r="E31" i="50" s="1"/>
  <c r="G31" i="50" s="1"/>
  <c r="B32" i="50"/>
  <c r="C31" i="64"/>
  <c r="E31" i="64" s="1"/>
  <c r="G31" i="64" s="1"/>
  <c r="B32" i="64"/>
  <c r="C31" i="22"/>
  <c r="E31" i="22" s="1"/>
  <c r="G31" i="22" s="1"/>
  <c r="B32" i="22"/>
  <c r="C31" i="46"/>
  <c r="E31" i="46" s="1"/>
  <c r="G31" i="46" s="1"/>
  <c r="B32" i="46"/>
  <c r="C31" i="78"/>
  <c r="E31" i="78" s="1"/>
  <c r="G31" i="78" s="1"/>
  <c r="B32" i="78"/>
  <c r="C31" i="80"/>
  <c r="G31" i="80" s="1"/>
  <c r="B32" i="80"/>
  <c r="C31" i="44"/>
  <c r="E31" i="44" s="1"/>
  <c r="G31" i="44" s="1"/>
  <c r="B32" i="44"/>
  <c r="C32" i="53"/>
  <c r="E32" i="53" s="1"/>
  <c r="G32" i="53" s="1"/>
  <c r="B33" i="53"/>
  <c r="C31" i="8"/>
  <c r="G31" i="8" s="1"/>
  <c r="B32" i="8"/>
  <c r="C31" i="66"/>
  <c r="E31" i="66" s="1"/>
  <c r="G31" i="66" s="1"/>
  <c r="B32" i="66"/>
  <c r="C31" i="67"/>
  <c r="E31" i="67" s="1"/>
  <c r="G31" i="67" s="1"/>
  <c r="B32" i="67"/>
  <c r="C32" i="49"/>
  <c r="E32" i="49" s="1"/>
  <c r="G32" i="49" s="1"/>
  <c r="B33" i="49"/>
  <c r="C31" i="21"/>
  <c r="E31" i="21" s="1"/>
  <c r="G31" i="21" s="1"/>
  <c r="B32" i="21"/>
  <c r="C30" i="91"/>
  <c r="E30" i="91" s="1"/>
  <c r="G30" i="91" s="1"/>
  <c r="B31" i="91"/>
  <c r="G18" i="92"/>
  <c r="C19" i="92"/>
  <c r="C32" i="48"/>
  <c r="E32" i="48" s="1"/>
  <c r="G32" i="48" s="1"/>
  <c r="B33" i="48"/>
  <c r="AC34" i="27"/>
  <c r="BU39" i="41" s="1"/>
  <c r="AD34" i="27"/>
  <c r="AJ34" i="27"/>
  <c r="AK34" i="27"/>
  <c r="AL34" i="27"/>
  <c r="AN34" i="27"/>
  <c r="AO34" i="27"/>
  <c r="BM34" i="27"/>
  <c r="GF39" i="41" s="1"/>
  <c r="BT34" i="27"/>
  <c r="HD39" i="41" s="1"/>
  <c r="A35" i="27"/>
  <c r="B45" i="86"/>
  <c r="C42" i="126"/>
  <c r="B43" i="126"/>
  <c r="HC35" i="41" l="1"/>
  <c r="AR40" i="41"/>
  <c r="X40" i="41"/>
  <c r="GQ40" i="41"/>
  <c r="DG40" i="41"/>
  <c r="FG40" i="41"/>
  <c r="L40" i="41"/>
  <c r="AJ40" i="41"/>
  <c r="AE43" i="86"/>
  <c r="EA40" i="41"/>
  <c r="DW40" i="41"/>
  <c r="AJ35" i="41"/>
  <c r="AF35" i="41"/>
  <c r="DK35" i="41"/>
  <c r="BD35" i="41"/>
  <c r="GA35" i="41"/>
  <c r="AZ35" i="41"/>
  <c r="EM35" i="41"/>
  <c r="EY35" i="41"/>
  <c r="BH34" i="27"/>
  <c r="CA38" i="41"/>
  <c r="BZ38" i="41"/>
  <c r="BY39" i="41"/>
  <c r="P35" i="41"/>
  <c r="GI35" i="41"/>
  <c r="FK35" i="41"/>
  <c r="FW35" i="41"/>
  <c r="GU35" i="41"/>
  <c r="GE35" i="41"/>
  <c r="DC35" i="41"/>
  <c r="CJ35" i="41"/>
  <c r="FS35" i="41"/>
  <c r="CY35" i="41"/>
  <c r="L35" i="41"/>
  <c r="DW35" i="41"/>
  <c r="L17" i="41"/>
  <c r="L2" i="41" s="1"/>
  <c r="CN35" i="41"/>
  <c r="DG35" i="41"/>
  <c r="CB35" i="41"/>
  <c r="AR35" i="41"/>
  <c r="CU35" i="41"/>
  <c r="EI35" i="41"/>
  <c r="AV35" i="41"/>
  <c r="AB35" i="41"/>
  <c r="BL35" i="41"/>
  <c r="GY35" i="41"/>
  <c r="EE35" i="41"/>
  <c r="BX35" i="41"/>
  <c r="EU35" i="41"/>
  <c r="FC35" i="41"/>
  <c r="FO35" i="41"/>
  <c r="FG35" i="41"/>
  <c r="X35" i="41"/>
  <c r="BH35" i="41"/>
  <c r="BP35" i="41"/>
  <c r="GQ35" i="41"/>
  <c r="AN35" i="41"/>
  <c r="H35" i="41"/>
  <c r="BT35" i="41"/>
  <c r="EQ35" i="41"/>
  <c r="DO35" i="41"/>
  <c r="DS35" i="41"/>
  <c r="CF35" i="41"/>
  <c r="GM35" i="41"/>
  <c r="C34" i="71"/>
  <c r="E34" i="71" s="1"/>
  <c r="G34" i="71" s="1"/>
  <c r="G38" i="71" s="1"/>
  <c r="G39" i="71" s="1"/>
  <c r="B35" i="71"/>
  <c r="C43" i="126"/>
  <c r="B44" i="126"/>
  <c r="C44" i="126" s="1"/>
  <c r="FO17" i="41"/>
  <c r="AB17" i="41"/>
  <c r="AB2" i="41" s="1"/>
  <c r="EM17" i="41"/>
  <c r="EM2" i="41" s="1"/>
  <c r="CY17" i="41"/>
  <c r="EQ17" i="41"/>
  <c r="EQ2" i="41" s="1"/>
  <c r="FS17" i="41"/>
  <c r="FS2" i="41" s="1"/>
  <c r="GU17" i="41"/>
  <c r="GU2" i="41" s="1"/>
  <c r="FW17" i="41"/>
  <c r="FW2" i="41" s="1"/>
  <c r="BT17" i="41"/>
  <c r="BT2" i="41" s="1"/>
  <c r="DK17" i="41"/>
  <c r="DK2" i="41" s="1"/>
  <c r="HC17" i="41"/>
  <c r="HC2" i="41" s="1"/>
  <c r="P17" i="41"/>
  <c r="P2" i="41" s="1"/>
  <c r="X17" i="41"/>
  <c r="X2" i="41" s="1"/>
  <c r="AZ17" i="41"/>
  <c r="AZ2" i="41" s="1"/>
  <c r="GE17" i="41"/>
  <c r="BL17" i="41"/>
  <c r="BL2" i="41" s="1"/>
  <c r="DS17" i="41"/>
  <c r="EY17" i="41"/>
  <c r="H17" i="41"/>
  <c r="DO17" i="41"/>
  <c r="DO2" i="41" s="1"/>
  <c r="BP17" i="41"/>
  <c r="GA17" i="41"/>
  <c r="GA2" i="41" s="1"/>
  <c r="EU17" i="41"/>
  <c r="DC17" i="41"/>
  <c r="DC2" i="41" s="1"/>
  <c r="FK17" i="41"/>
  <c r="T17" i="41"/>
  <c r="AN17" i="41"/>
  <c r="EE17" i="41"/>
  <c r="EE2" i="41" s="1"/>
  <c r="AF17" i="41"/>
  <c r="AF2" i="41" s="1"/>
  <c r="GQ17" i="41"/>
  <c r="EA17" i="41"/>
  <c r="EA2" i="41" s="1"/>
  <c r="GY17" i="41"/>
  <c r="CJ17" i="41"/>
  <c r="BD17" i="41"/>
  <c r="GM17" i="41"/>
  <c r="GM2" i="41" s="1"/>
  <c r="BH17" i="41"/>
  <c r="BH2" i="41" s="1"/>
  <c r="CB17" i="41"/>
  <c r="CU17" i="41"/>
  <c r="CU2" i="41" s="1"/>
  <c r="AJ17" i="41"/>
  <c r="AJ2" i="41" s="1"/>
  <c r="CA32" i="41"/>
  <c r="GI17" i="41"/>
  <c r="EI17" i="41"/>
  <c r="EI2" i="41" s="1"/>
  <c r="DW17" i="41"/>
  <c r="DW2" i="41" s="1"/>
  <c r="CN17" i="41"/>
  <c r="CN2" i="41" s="1"/>
  <c r="AR17" i="41"/>
  <c r="DG17" i="41"/>
  <c r="FG17" i="41"/>
  <c r="FG2" i="41" s="1"/>
  <c r="FC17" i="41"/>
  <c r="FC2" i="41" s="1"/>
  <c r="BX17" i="41"/>
  <c r="BX2" i="41" s="1"/>
  <c r="AV17" i="41"/>
  <c r="AV2" i="41" s="1"/>
  <c r="CF17" i="41"/>
  <c r="B33" i="121"/>
  <c r="C32" i="121"/>
  <c r="E32" i="121" s="1"/>
  <c r="G32" i="121" s="1"/>
  <c r="HA34" i="41"/>
  <c r="GH39" i="41"/>
  <c r="GG39" i="41"/>
  <c r="HF34" i="41"/>
  <c r="HB39" i="41"/>
  <c r="HA39" i="41"/>
  <c r="D40" i="41"/>
  <c r="HE39" i="41"/>
  <c r="HF39" i="41"/>
  <c r="BW39" i="41"/>
  <c r="BW44" i="41" s="1"/>
  <c r="BV39" i="41"/>
  <c r="HE34" i="41"/>
  <c r="HF32" i="41"/>
  <c r="HB34" i="41"/>
  <c r="BZ32" i="41"/>
  <c r="CA33" i="41"/>
  <c r="BZ33" i="41"/>
  <c r="BW15" i="41"/>
  <c r="BV15" i="41"/>
  <c r="BV14" i="41"/>
  <c r="BW14" i="41"/>
  <c r="BV16" i="41"/>
  <c r="BW16" i="41"/>
  <c r="HA15" i="41"/>
  <c r="HB15" i="41"/>
  <c r="HF33" i="41"/>
  <c r="HE33" i="41"/>
  <c r="CA15" i="41"/>
  <c r="BZ15" i="41"/>
  <c r="BV33" i="41"/>
  <c r="BW33" i="41"/>
  <c r="GH16" i="41"/>
  <c r="GG16" i="41"/>
  <c r="GH32" i="41"/>
  <c r="GG32" i="41"/>
  <c r="HE16" i="41"/>
  <c r="HF16" i="41"/>
  <c r="BW34" i="41"/>
  <c r="BV34" i="41"/>
  <c r="GG14" i="41"/>
  <c r="GH14" i="41"/>
  <c r="GG34" i="41"/>
  <c r="GH34" i="41"/>
  <c r="CA16" i="41"/>
  <c r="BZ16" i="41"/>
  <c r="BW32" i="41"/>
  <c r="BV32" i="41"/>
  <c r="GH15" i="41"/>
  <c r="GG15" i="41"/>
  <c r="BZ34" i="41"/>
  <c r="CA34" i="41"/>
  <c r="GG33" i="41"/>
  <c r="GH33" i="41"/>
  <c r="HA33" i="41"/>
  <c r="HB33" i="41"/>
  <c r="HF15" i="41"/>
  <c r="HE15" i="41"/>
  <c r="HA32" i="41"/>
  <c r="HB32" i="41"/>
  <c r="HB16" i="41"/>
  <c r="HA16" i="41"/>
  <c r="BZ14" i="41"/>
  <c r="CA14" i="41"/>
  <c r="HF14" i="41"/>
  <c r="HE14" i="41"/>
  <c r="HB14" i="41"/>
  <c r="HA14" i="41"/>
  <c r="BS35" i="27"/>
  <c r="GZ40" i="41" s="1"/>
  <c r="BH33" i="27"/>
  <c r="BH28" i="27"/>
  <c r="BH27" i="27"/>
  <c r="BH26" i="27"/>
  <c r="BH25" i="27"/>
  <c r="BH24" i="27"/>
  <c r="BH23" i="27"/>
  <c r="BH22" i="27"/>
  <c r="BH21" i="27"/>
  <c r="BH19" i="27"/>
  <c r="BH20" i="27"/>
  <c r="BH18" i="27"/>
  <c r="BH17" i="27"/>
  <c r="BH15" i="27"/>
  <c r="BH16" i="27"/>
  <c r="BH14" i="27"/>
  <c r="BH13" i="27"/>
  <c r="BH11" i="27"/>
  <c r="BH12" i="27"/>
  <c r="BH10" i="27"/>
  <c r="BH9" i="27"/>
  <c r="BH8" i="27"/>
  <c r="C37" i="73"/>
  <c r="E37" i="73" s="1"/>
  <c r="G37" i="73" s="1"/>
  <c r="G39" i="73" s="1"/>
  <c r="G40" i="73" s="1"/>
  <c r="N41" i="60"/>
  <c r="N42" i="60" s="1"/>
  <c r="F41" i="60"/>
  <c r="F42" i="60" s="1"/>
  <c r="AR41" i="60"/>
  <c r="AR42" i="60" s="1"/>
  <c r="H41" i="60"/>
  <c r="H42" i="60" s="1"/>
  <c r="B43" i="87"/>
  <c r="C42" i="87"/>
  <c r="B41" i="41"/>
  <c r="C32" i="117"/>
  <c r="E32" i="117" s="1"/>
  <c r="G32" i="117" s="1"/>
  <c r="B33" i="117"/>
  <c r="C32" i="109"/>
  <c r="E32" i="109" s="1"/>
  <c r="G32" i="109" s="1"/>
  <c r="B33" i="109"/>
  <c r="C32" i="111"/>
  <c r="E32" i="111" s="1"/>
  <c r="G32" i="111" s="1"/>
  <c r="B33" i="111"/>
  <c r="C33" i="24"/>
  <c r="E33" i="24" s="1"/>
  <c r="G33" i="24" s="1"/>
  <c r="B34" i="24"/>
  <c r="C33" i="57"/>
  <c r="E33" i="57" s="1"/>
  <c r="G33" i="57" s="1"/>
  <c r="B34" i="57"/>
  <c r="C34" i="43"/>
  <c r="E34" i="43" s="1"/>
  <c r="G34" i="43" s="1"/>
  <c r="B35" i="43"/>
  <c r="C32" i="125"/>
  <c r="E32" i="125" s="1"/>
  <c r="G32" i="125" s="1"/>
  <c r="B33" i="125"/>
  <c r="E32" i="23"/>
  <c r="G32" i="23" s="1"/>
  <c r="C33" i="23"/>
  <c r="B34" i="23"/>
  <c r="C33" i="17"/>
  <c r="E33" i="17" s="1"/>
  <c r="G33" i="17" s="1"/>
  <c r="B34" i="17"/>
  <c r="C33" i="65"/>
  <c r="E33" i="65" s="1"/>
  <c r="G33" i="65" s="1"/>
  <c r="B34" i="65"/>
  <c r="C33" i="85"/>
  <c r="E33" i="85" s="1"/>
  <c r="G33" i="85" s="1"/>
  <c r="B34" i="85"/>
  <c r="C34" i="11"/>
  <c r="B33" i="11"/>
  <c r="E32" i="11"/>
  <c r="G32" i="11" s="1"/>
  <c r="C32" i="94"/>
  <c r="E32" i="94" s="1"/>
  <c r="G32" i="94" s="1"/>
  <c r="B33" i="94"/>
  <c r="C32" i="95"/>
  <c r="E32" i="95" s="1"/>
  <c r="G32" i="95" s="1"/>
  <c r="B33" i="95"/>
  <c r="C32" i="38"/>
  <c r="E32" i="38" s="1"/>
  <c r="G32" i="38" s="1"/>
  <c r="B33" i="38"/>
  <c r="C32" i="93"/>
  <c r="E32" i="93" s="1"/>
  <c r="G32" i="93" s="1"/>
  <c r="B33" i="93"/>
  <c r="C32" i="61"/>
  <c r="E32" i="61" s="1"/>
  <c r="G32" i="61" s="1"/>
  <c r="B33" i="61"/>
  <c r="C32" i="16"/>
  <c r="E32" i="16" s="1"/>
  <c r="G32" i="16" s="1"/>
  <c r="B33" i="16"/>
  <c r="C32" i="107"/>
  <c r="E32" i="107" s="1"/>
  <c r="G32" i="107" s="1"/>
  <c r="B33" i="107"/>
  <c r="B33" i="19"/>
  <c r="C32" i="19"/>
  <c r="E32" i="19" s="1"/>
  <c r="G32" i="19" s="1"/>
  <c r="C32" i="77"/>
  <c r="E32" i="77" s="1"/>
  <c r="G32" i="77" s="1"/>
  <c r="B33" i="77"/>
  <c r="C32" i="75"/>
  <c r="E32" i="75" s="1"/>
  <c r="G32" i="75" s="1"/>
  <c r="B33" i="75"/>
  <c r="C32" i="112"/>
  <c r="E32" i="112" s="1"/>
  <c r="G32" i="112" s="1"/>
  <c r="B33" i="112"/>
  <c r="C32" i="124"/>
  <c r="E32" i="124" s="1"/>
  <c r="G32" i="124" s="1"/>
  <c r="B33" i="124"/>
  <c r="C32" i="88"/>
  <c r="E32" i="88" s="1"/>
  <c r="G32" i="88" s="1"/>
  <c r="B33" i="88"/>
  <c r="C32" i="18"/>
  <c r="E32" i="18" s="1"/>
  <c r="G32" i="18" s="1"/>
  <c r="B33" i="18"/>
  <c r="C32" i="119"/>
  <c r="E32" i="119" s="1"/>
  <c r="G32" i="119" s="1"/>
  <c r="B33" i="119"/>
  <c r="C32" i="14"/>
  <c r="E32" i="14" s="1"/>
  <c r="G32" i="14" s="1"/>
  <c r="B33" i="14"/>
  <c r="B33" i="104"/>
  <c r="C32" i="104"/>
  <c r="E32" i="104" s="1"/>
  <c r="G32" i="104" s="1"/>
  <c r="C32" i="50"/>
  <c r="E32" i="50" s="1"/>
  <c r="G32" i="50" s="1"/>
  <c r="B33" i="50"/>
  <c r="C32" i="64"/>
  <c r="E32" i="64" s="1"/>
  <c r="G32" i="64" s="1"/>
  <c r="B33" i="64"/>
  <c r="C32" i="22"/>
  <c r="E32" i="22" s="1"/>
  <c r="G32" i="22" s="1"/>
  <c r="B33" i="22"/>
  <c r="C32" i="46"/>
  <c r="E32" i="46" s="1"/>
  <c r="G32" i="46" s="1"/>
  <c r="B33" i="46"/>
  <c r="C32" i="78"/>
  <c r="E32" i="78" s="1"/>
  <c r="G32" i="78" s="1"/>
  <c r="B33" i="78"/>
  <c r="C32" i="80"/>
  <c r="G32" i="80" s="1"/>
  <c r="B33" i="80"/>
  <c r="C32" i="44"/>
  <c r="E32" i="44" s="1"/>
  <c r="G32" i="44" s="1"/>
  <c r="B33" i="44"/>
  <c r="C33" i="53"/>
  <c r="E33" i="53" s="1"/>
  <c r="G33" i="53" s="1"/>
  <c r="B34" i="53"/>
  <c r="C32" i="8"/>
  <c r="G32" i="8" s="1"/>
  <c r="B33" i="8"/>
  <c r="C32" i="66"/>
  <c r="E32" i="66" s="1"/>
  <c r="G32" i="66" s="1"/>
  <c r="B33" i="66"/>
  <c r="C32" i="67"/>
  <c r="E32" i="67" s="1"/>
  <c r="G32" i="67" s="1"/>
  <c r="B33" i="67"/>
  <c r="C33" i="49"/>
  <c r="E33" i="49" s="1"/>
  <c r="G33" i="49" s="1"/>
  <c r="B34" i="49"/>
  <c r="C32" i="21"/>
  <c r="E32" i="21" s="1"/>
  <c r="G32" i="21" s="1"/>
  <c r="B33" i="21"/>
  <c r="C31" i="91"/>
  <c r="E31" i="91" s="1"/>
  <c r="G31" i="91" s="1"/>
  <c r="B32" i="91"/>
  <c r="E19" i="92"/>
  <c r="B19" i="92"/>
  <c r="C33" i="48"/>
  <c r="E33" i="48" s="1"/>
  <c r="G33" i="48" s="1"/>
  <c r="B34" i="48"/>
  <c r="AD35" i="27"/>
  <c r="AC35" i="27"/>
  <c r="BU40" i="41" s="1"/>
  <c r="AJ35" i="27"/>
  <c r="AK35" i="27"/>
  <c r="AL35" i="27"/>
  <c r="AN35" i="27"/>
  <c r="AO35" i="27"/>
  <c r="BH35" i="27"/>
  <c r="BM35" i="27"/>
  <c r="GF40" i="41" s="1"/>
  <c r="BT35" i="27"/>
  <c r="HD40" i="41" s="1"/>
  <c r="A36" i="27"/>
  <c r="C45" i="86"/>
  <c r="B46" i="86"/>
  <c r="BH30" i="27"/>
  <c r="BH31" i="27"/>
  <c r="BH29" i="27"/>
  <c r="BH32" i="27"/>
  <c r="BZ39" i="41" l="1"/>
  <c r="CA39" i="41"/>
  <c r="CA44" i="41" s="1"/>
  <c r="BY40" i="41"/>
  <c r="B42" i="41"/>
  <c r="CQ41" i="41"/>
  <c r="HA35" i="41"/>
  <c r="BW17" i="41"/>
  <c r="GG35" i="41"/>
  <c r="HF35" i="41"/>
  <c r="HB17" i="41"/>
  <c r="BV35" i="41"/>
  <c r="HB35" i="41"/>
  <c r="BW35" i="41"/>
  <c r="HE35" i="41"/>
  <c r="CA35" i="41"/>
  <c r="BZ35" i="41"/>
  <c r="CA17" i="41"/>
  <c r="B36" i="71"/>
  <c r="AH33" i="27" s="1"/>
  <c r="CR38" i="41" s="1"/>
  <c r="CS38" i="41" s="1"/>
  <c r="C35" i="71"/>
  <c r="E35" i="71" s="1"/>
  <c r="G35" i="71" s="1"/>
  <c r="AH30" i="27"/>
  <c r="CR33" i="41" s="1"/>
  <c r="CS33" i="41" s="1"/>
  <c r="AH31" i="27"/>
  <c r="CR34" i="41" s="1"/>
  <c r="CS34" i="41" s="1"/>
  <c r="AR42" i="41"/>
  <c r="B43" i="41"/>
  <c r="GE42" i="41"/>
  <c r="FK42" i="41"/>
  <c r="DW42" i="41"/>
  <c r="C42" i="41"/>
  <c r="DC42" i="41"/>
  <c r="X42" i="41"/>
  <c r="FO42" i="41"/>
  <c r="CU42" i="41"/>
  <c r="H42" i="41"/>
  <c r="AZ42" i="41"/>
  <c r="AF42" i="41"/>
  <c r="FC42" i="41"/>
  <c r="CJ42" i="41"/>
  <c r="BP42" i="41"/>
  <c r="BX42" i="41"/>
  <c r="BL42" i="41"/>
  <c r="BD42" i="41"/>
  <c r="EQ42" i="41"/>
  <c r="FG42" i="41"/>
  <c r="P42" i="41"/>
  <c r="CF42" i="41"/>
  <c r="DG42" i="41"/>
  <c r="AB42" i="41"/>
  <c r="BH42" i="41"/>
  <c r="GM42" i="41"/>
  <c r="AN42" i="41"/>
  <c r="FS42" i="41"/>
  <c r="CN42" i="41"/>
  <c r="GU42" i="41"/>
  <c r="C43" i="87"/>
  <c r="B44" i="87"/>
  <c r="M45" i="86" s="1"/>
  <c r="DS2" i="41"/>
  <c r="CJ2" i="41"/>
  <c r="T2" i="41"/>
  <c r="AN2" i="41"/>
  <c r="EU2" i="41"/>
  <c r="AR2" i="41"/>
  <c r="GE2" i="41"/>
  <c r="GI2" i="41"/>
  <c r="CB2" i="41"/>
  <c r="BD2" i="41"/>
  <c r="H2" i="41"/>
  <c r="DG2" i="41"/>
  <c r="FK2" i="41"/>
  <c r="EY2" i="41"/>
  <c r="B34" i="121"/>
  <c r="C33" i="121"/>
  <c r="E33" i="121" s="1"/>
  <c r="G33" i="121" s="1"/>
  <c r="BW47" i="41"/>
  <c r="GG17" i="41"/>
  <c r="HA17" i="41"/>
  <c r="HE17" i="41"/>
  <c r="BV17" i="41"/>
  <c r="BZ17" i="41"/>
  <c r="BV40" i="41"/>
  <c r="BW40" i="41"/>
  <c r="HA40" i="41"/>
  <c r="HB40" i="41"/>
  <c r="GH40" i="41"/>
  <c r="GG40" i="41"/>
  <c r="HE40" i="41"/>
  <c r="HF40" i="41"/>
  <c r="G10" i="86"/>
  <c r="S21" i="86"/>
  <c r="G37" i="86"/>
  <c r="I37" i="86" s="1"/>
  <c r="P21" i="86"/>
  <c r="AB21" i="86"/>
  <c r="M39" i="86"/>
  <c r="J38" i="86"/>
  <c r="L38" i="86" s="1"/>
  <c r="AB12" i="86"/>
  <c r="AD12" i="86" s="1"/>
  <c r="J19" i="86"/>
  <c r="Y10" i="86"/>
  <c r="J12" i="86"/>
  <c r="L12" i="86" s="1"/>
  <c r="P11" i="86"/>
  <c r="M28" i="86"/>
  <c r="Y21" i="86"/>
  <c r="AA21" i="86" s="1"/>
  <c r="J21" i="86"/>
  <c r="V28" i="86"/>
  <c r="P39" i="86"/>
  <c r="P12" i="86"/>
  <c r="R12" i="86" s="1"/>
  <c r="J39" i="86"/>
  <c r="L39" i="86" s="1"/>
  <c r="Y20" i="86"/>
  <c r="AA20" i="86" s="1"/>
  <c r="Y38" i="86"/>
  <c r="AA38" i="86" s="1"/>
  <c r="G12" i="86"/>
  <c r="I12" i="86" s="1"/>
  <c r="P30" i="86"/>
  <c r="R30" i="86" s="1"/>
  <c r="Y29" i="86"/>
  <c r="AA29" i="86" s="1"/>
  <c r="M12" i="86"/>
  <c r="O12" i="86" s="1"/>
  <c r="S30" i="86"/>
  <c r="AB20" i="86"/>
  <c r="AD20" i="86" s="1"/>
  <c r="AB19" i="86"/>
  <c r="V10" i="86"/>
  <c r="Y19" i="86"/>
  <c r="S12" i="86"/>
  <c r="U12" i="86" s="1"/>
  <c r="V20" i="86"/>
  <c r="X20" i="86" s="1"/>
  <c r="G28" i="86"/>
  <c r="J30" i="86"/>
  <c r="L30" i="86" s="1"/>
  <c r="V19" i="86"/>
  <c r="J37" i="86"/>
  <c r="S39" i="86"/>
  <c r="U39" i="86" s="1"/>
  <c r="S10" i="86"/>
  <c r="AB39" i="86"/>
  <c r="P29" i="86"/>
  <c r="R29" i="86" s="1"/>
  <c r="G39" i="86"/>
  <c r="AB30" i="86"/>
  <c r="AD30" i="86" s="1"/>
  <c r="M10" i="86"/>
  <c r="V37" i="86"/>
  <c r="V30" i="86"/>
  <c r="X30" i="86" s="1"/>
  <c r="J28" i="86"/>
  <c r="M38" i="86"/>
  <c r="O38" i="86" s="1"/>
  <c r="J10" i="86"/>
  <c r="S38" i="86"/>
  <c r="U38" i="86" s="1"/>
  <c r="S20" i="86"/>
  <c r="U20" i="86" s="1"/>
  <c r="S37" i="86"/>
  <c r="G30" i="86"/>
  <c r="V12" i="86"/>
  <c r="X12" i="86" s="1"/>
  <c r="J29" i="86"/>
  <c r="L29" i="86" s="1"/>
  <c r="G21" i="86"/>
  <c r="AB10" i="86"/>
  <c r="P37" i="86"/>
  <c r="AB28" i="86"/>
  <c r="M37" i="86"/>
  <c r="G11" i="86"/>
  <c r="Y12" i="86"/>
  <c r="AA12" i="86" s="1"/>
  <c r="J11" i="86"/>
  <c r="AB29" i="86"/>
  <c r="AD29" i="86" s="1"/>
  <c r="P19" i="86"/>
  <c r="G29" i="86"/>
  <c r="V11" i="86"/>
  <c r="G20" i="86"/>
  <c r="P10" i="86"/>
  <c r="S28" i="86"/>
  <c r="Y11" i="86"/>
  <c r="V21" i="86"/>
  <c r="X21" i="86" s="1"/>
  <c r="M21" i="86"/>
  <c r="M30" i="86"/>
  <c r="O30" i="86" s="1"/>
  <c r="AB11" i="86"/>
  <c r="G19" i="86"/>
  <c r="S11" i="86"/>
  <c r="G38" i="86"/>
  <c r="V38" i="86"/>
  <c r="X38" i="86" s="1"/>
  <c r="S19" i="86"/>
  <c r="M11" i="86"/>
  <c r="Y28" i="86"/>
  <c r="Y37" i="86"/>
  <c r="P20" i="86"/>
  <c r="R20" i="86" s="1"/>
  <c r="M20" i="86"/>
  <c r="O20" i="86" s="1"/>
  <c r="J20" i="86"/>
  <c r="L20" i="86" s="1"/>
  <c r="P38" i="86"/>
  <c r="R38" i="86" s="1"/>
  <c r="AB38" i="86"/>
  <c r="AD38" i="86" s="1"/>
  <c r="V39" i="86"/>
  <c r="X39" i="86" s="1"/>
  <c r="Y30" i="86"/>
  <c r="AA30" i="86" s="1"/>
  <c r="M19" i="86"/>
  <c r="AB37" i="86"/>
  <c r="M29" i="86"/>
  <c r="O29" i="86" s="1"/>
  <c r="S29" i="86"/>
  <c r="U29" i="86" s="1"/>
  <c r="P28" i="86"/>
  <c r="V29" i="86"/>
  <c r="X29" i="86" s="1"/>
  <c r="Y39" i="86"/>
  <c r="BS36" i="27"/>
  <c r="GZ41" i="41" s="1"/>
  <c r="GY41" i="41"/>
  <c r="P41" i="41"/>
  <c r="AJ41" i="41"/>
  <c r="AR41" i="41"/>
  <c r="BL41" i="41"/>
  <c r="CF41" i="41"/>
  <c r="CU41" i="41"/>
  <c r="DK41" i="41"/>
  <c r="EE41" i="41"/>
  <c r="EU41" i="41"/>
  <c r="FS41" i="41"/>
  <c r="GI41" i="41"/>
  <c r="L41" i="41"/>
  <c r="AB41" i="41"/>
  <c r="AZ41" i="41"/>
  <c r="BT41" i="41"/>
  <c r="CN41" i="41"/>
  <c r="DO41" i="41"/>
  <c r="EI41" i="41"/>
  <c r="FC41" i="41"/>
  <c r="FW41" i="41"/>
  <c r="GU41" i="41"/>
  <c r="C41" i="41"/>
  <c r="T41" i="41"/>
  <c r="AF41" i="41"/>
  <c r="AV41" i="41"/>
  <c r="BP41" i="41"/>
  <c r="CJ41" i="41"/>
  <c r="DG41" i="41"/>
  <c r="EA41" i="41"/>
  <c r="EY41" i="41"/>
  <c r="FO41" i="41"/>
  <c r="GE41" i="41"/>
  <c r="HC41" i="41"/>
  <c r="X41" i="41"/>
  <c r="BD41" i="41"/>
  <c r="CB41" i="41"/>
  <c r="DC41" i="41"/>
  <c r="DS41" i="41"/>
  <c r="EQ41" i="41"/>
  <c r="FG41" i="41"/>
  <c r="GA41" i="41"/>
  <c r="GM41" i="41"/>
  <c r="H41" i="41"/>
  <c r="AN41" i="41"/>
  <c r="BH41" i="41"/>
  <c r="BX41" i="41"/>
  <c r="CY41" i="41"/>
  <c r="DW41" i="41"/>
  <c r="EM41" i="41"/>
  <c r="FK41" i="41"/>
  <c r="GQ41" i="41"/>
  <c r="C33" i="117"/>
  <c r="E33" i="117" s="1"/>
  <c r="G33" i="117" s="1"/>
  <c r="B34" i="117"/>
  <c r="C33" i="109"/>
  <c r="E33" i="109" s="1"/>
  <c r="G33" i="109" s="1"/>
  <c r="B34" i="109"/>
  <c r="C33" i="111"/>
  <c r="E33" i="111" s="1"/>
  <c r="G33" i="111" s="1"/>
  <c r="B34" i="111"/>
  <c r="C34" i="24"/>
  <c r="E34" i="24" s="1"/>
  <c r="G34" i="24" s="1"/>
  <c r="B35" i="24"/>
  <c r="C34" i="57"/>
  <c r="E34" i="57" s="1"/>
  <c r="G34" i="57" s="1"/>
  <c r="B35" i="57"/>
  <c r="C35" i="43"/>
  <c r="E35" i="43" s="1"/>
  <c r="G35" i="43" s="1"/>
  <c r="B36" i="43"/>
  <c r="C33" i="125"/>
  <c r="E33" i="125" s="1"/>
  <c r="G33" i="125" s="1"/>
  <c r="B34" i="125"/>
  <c r="E33" i="23"/>
  <c r="G33" i="23" s="1"/>
  <c r="C34" i="23"/>
  <c r="B35" i="23"/>
  <c r="C34" i="17"/>
  <c r="E34" i="17" s="1"/>
  <c r="G34" i="17" s="1"/>
  <c r="G39" i="17" s="1"/>
  <c r="G40" i="17" s="1"/>
  <c r="B35" i="17"/>
  <c r="C34" i="65"/>
  <c r="E34" i="65" s="1"/>
  <c r="G34" i="65" s="1"/>
  <c r="G39" i="65" s="1"/>
  <c r="G40" i="65" s="1"/>
  <c r="B35" i="65"/>
  <c r="C34" i="85"/>
  <c r="E34" i="85" s="1"/>
  <c r="G34" i="85" s="1"/>
  <c r="G39" i="85" s="1"/>
  <c r="G40" i="85" s="1"/>
  <c r="B35" i="85"/>
  <c r="C35" i="11"/>
  <c r="B34" i="11"/>
  <c r="E33" i="11"/>
  <c r="G33" i="11" s="1"/>
  <c r="C33" i="94"/>
  <c r="E33" i="94" s="1"/>
  <c r="G33" i="94" s="1"/>
  <c r="B34" i="94"/>
  <c r="C33" i="95"/>
  <c r="E33" i="95" s="1"/>
  <c r="G33" i="95" s="1"/>
  <c r="B34" i="95"/>
  <c r="C33" i="38"/>
  <c r="E33" i="38" s="1"/>
  <c r="G33" i="38" s="1"/>
  <c r="B34" i="38"/>
  <c r="C33" i="93"/>
  <c r="E33" i="93" s="1"/>
  <c r="G33" i="93" s="1"/>
  <c r="B34" i="93"/>
  <c r="C33" i="61"/>
  <c r="E33" i="61" s="1"/>
  <c r="G33" i="61" s="1"/>
  <c r="B34" i="61"/>
  <c r="C33" i="16"/>
  <c r="E33" i="16" s="1"/>
  <c r="G33" i="16" s="1"/>
  <c r="B34" i="16"/>
  <c r="B34" i="107"/>
  <c r="C33" i="107"/>
  <c r="E33" i="107" s="1"/>
  <c r="G33" i="107" s="1"/>
  <c r="C33" i="19"/>
  <c r="E33" i="19" s="1"/>
  <c r="G33" i="19" s="1"/>
  <c r="B34" i="19"/>
  <c r="C33" i="77"/>
  <c r="E33" i="77" s="1"/>
  <c r="G33" i="77" s="1"/>
  <c r="B34" i="77"/>
  <c r="C33" i="75"/>
  <c r="E33" i="75" s="1"/>
  <c r="G33" i="75" s="1"/>
  <c r="B34" i="75"/>
  <c r="C33" i="112"/>
  <c r="E33" i="112" s="1"/>
  <c r="G33" i="112" s="1"/>
  <c r="B34" i="112"/>
  <c r="C33" i="124"/>
  <c r="E33" i="124" s="1"/>
  <c r="G33" i="124" s="1"/>
  <c r="B34" i="124"/>
  <c r="C33" i="88"/>
  <c r="E33" i="88" s="1"/>
  <c r="G33" i="88" s="1"/>
  <c r="B34" i="88"/>
  <c r="C33" i="18"/>
  <c r="E33" i="18" s="1"/>
  <c r="G33" i="18" s="1"/>
  <c r="B34" i="18"/>
  <c r="C33" i="119"/>
  <c r="E33" i="119" s="1"/>
  <c r="G33" i="119" s="1"/>
  <c r="B34" i="119"/>
  <c r="C33" i="14"/>
  <c r="E33" i="14" s="1"/>
  <c r="G33" i="14" s="1"/>
  <c r="B34" i="14"/>
  <c r="C33" i="104"/>
  <c r="E33" i="104" s="1"/>
  <c r="G33" i="104" s="1"/>
  <c r="B34" i="104"/>
  <c r="C33" i="50"/>
  <c r="E33" i="50" s="1"/>
  <c r="G33" i="50" s="1"/>
  <c r="B34" i="50"/>
  <c r="C33" i="64"/>
  <c r="E33" i="64" s="1"/>
  <c r="G33" i="64" s="1"/>
  <c r="B34" i="64"/>
  <c r="C33" i="22"/>
  <c r="E33" i="22" s="1"/>
  <c r="G33" i="22" s="1"/>
  <c r="B34" i="22"/>
  <c r="C33" i="46"/>
  <c r="E33" i="46" s="1"/>
  <c r="G33" i="46" s="1"/>
  <c r="B34" i="46"/>
  <c r="C33" i="78"/>
  <c r="E33" i="78" s="1"/>
  <c r="G33" i="78" s="1"/>
  <c r="B34" i="78"/>
  <c r="C33" i="80"/>
  <c r="G33" i="80" s="1"/>
  <c r="B34" i="80"/>
  <c r="C33" i="44"/>
  <c r="E33" i="44" s="1"/>
  <c r="G33" i="44" s="1"/>
  <c r="B34" i="44"/>
  <c r="C34" i="53"/>
  <c r="E34" i="53" s="1"/>
  <c r="G34" i="53" s="1"/>
  <c r="B35" i="53"/>
  <c r="C33" i="8"/>
  <c r="G33" i="8" s="1"/>
  <c r="B34" i="8"/>
  <c r="C33" i="66"/>
  <c r="E33" i="66" s="1"/>
  <c r="G33" i="66" s="1"/>
  <c r="B34" i="66"/>
  <c r="C33" i="67"/>
  <c r="E33" i="67" s="1"/>
  <c r="G33" i="67" s="1"/>
  <c r="B34" i="67"/>
  <c r="C34" i="49"/>
  <c r="E34" i="49" s="1"/>
  <c r="G34" i="49" s="1"/>
  <c r="B35" i="49"/>
  <c r="C33" i="21"/>
  <c r="E33" i="21" s="1"/>
  <c r="G33" i="21" s="1"/>
  <c r="B34" i="21"/>
  <c r="C32" i="91"/>
  <c r="E32" i="91" s="1"/>
  <c r="G32" i="91" s="1"/>
  <c r="B33" i="91"/>
  <c r="G19" i="92"/>
  <c r="C20" i="92"/>
  <c r="C34" i="48"/>
  <c r="E34" i="48" s="1"/>
  <c r="G34" i="48" s="1"/>
  <c r="G39" i="48" s="1"/>
  <c r="G40" i="48" s="1"/>
  <c r="B35" i="48"/>
  <c r="AC36" i="27"/>
  <c r="BU41" i="41" s="1"/>
  <c r="AD36" i="27"/>
  <c r="AJ36" i="27"/>
  <c r="AK36" i="27"/>
  <c r="AL36" i="27"/>
  <c r="AN36" i="27"/>
  <c r="AO36" i="27"/>
  <c r="BH36" i="27"/>
  <c r="BM36" i="27"/>
  <c r="GF41" i="41" s="1"/>
  <c r="BT36" i="27"/>
  <c r="HD41" i="41" s="1"/>
  <c r="A37" i="27"/>
  <c r="C46" i="86"/>
  <c r="B47" i="86"/>
  <c r="B48" i="86" s="1"/>
  <c r="GI42" i="41" l="1"/>
  <c r="CB42" i="41"/>
  <c r="DO42" i="41"/>
  <c r="GQ42" i="41"/>
  <c r="GA42" i="41"/>
  <c r="AJ42" i="41"/>
  <c r="GY42" i="41"/>
  <c r="DS42" i="41"/>
  <c r="T42" i="41"/>
  <c r="EY42" i="41"/>
  <c r="EE42" i="41"/>
  <c r="EU42" i="41"/>
  <c r="EM42" i="41"/>
  <c r="DK42" i="41"/>
  <c r="CY42" i="41"/>
  <c r="HC42" i="41"/>
  <c r="EA42" i="41"/>
  <c r="AV42" i="41"/>
  <c r="BT42" i="41"/>
  <c r="FW42" i="41"/>
  <c r="L42" i="41"/>
  <c r="EI42" i="41"/>
  <c r="CA47" i="41"/>
  <c r="CA40" i="41"/>
  <c r="BZ40" i="41"/>
  <c r="BY41" i="41"/>
  <c r="V45" i="86"/>
  <c r="AH32" i="27"/>
  <c r="CR37" i="41" s="1"/>
  <c r="P45" i="86"/>
  <c r="Y46" i="86"/>
  <c r="AA46" i="86" s="1"/>
  <c r="S46" i="86"/>
  <c r="U46" i="86" s="1"/>
  <c r="P46" i="86"/>
  <c r="S45" i="86"/>
  <c r="J46" i="86"/>
  <c r="BP36" i="27"/>
  <c r="CQ43" i="41"/>
  <c r="J45" i="86"/>
  <c r="L45" i="86" s="1"/>
  <c r="AH36" i="27"/>
  <c r="CR41" i="41" s="1"/>
  <c r="CS41" i="41" s="1"/>
  <c r="V46" i="86"/>
  <c r="X46" i="86" s="1"/>
  <c r="CQ42" i="41"/>
  <c r="CQ44" i="41" s="1"/>
  <c r="A38" i="27"/>
  <c r="AH38" i="27" s="1"/>
  <c r="AH37" i="27"/>
  <c r="CR42" i="41" s="1"/>
  <c r="CS42" i="41" s="1"/>
  <c r="C36" i="71"/>
  <c r="E36" i="71" s="1"/>
  <c r="G36" i="71" s="1"/>
  <c r="AH9" i="27"/>
  <c r="CR6" i="41" s="1"/>
  <c r="CS6" i="41" s="1"/>
  <c r="AH8" i="27"/>
  <c r="CR5" i="41" s="1"/>
  <c r="AH10" i="27"/>
  <c r="CR7" i="41" s="1"/>
  <c r="CS7" i="41" s="1"/>
  <c r="AH11" i="27"/>
  <c r="CR10" i="41" s="1"/>
  <c r="AH15" i="27"/>
  <c r="CR14" i="41" s="1"/>
  <c r="CS14" i="41" s="1"/>
  <c r="AH13" i="27"/>
  <c r="CR12" i="41" s="1"/>
  <c r="CS12" i="41" s="1"/>
  <c r="AH14" i="27"/>
  <c r="CR13" i="41" s="1"/>
  <c r="CS13" i="41" s="1"/>
  <c r="AH12" i="27"/>
  <c r="CR11" i="41" s="1"/>
  <c r="CS11" i="41" s="1"/>
  <c r="AH16" i="27"/>
  <c r="CR15" i="41" s="1"/>
  <c r="CS15" i="41" s="1"/>
  <c r="AH17" i="27"/>
  <c r="CR16" i="41" s="1"/>
  <c r="CS16" i="41" s="1"/>
  <c r="AH18" i="27"/>
  <c r="CR19" i="41" s="1"/>
  <c r="AH20" i="27"/>
  <c r="CR21" i="41" s="1"/>
  <c r="CS21" i="41" s="1"/>
  <c r="AH19" i="27"/>
  <c r="CR20" i="41" s="1"/>
  <c r="CS20" i="41" s="1"/>
  <c r="AH23" i="27"/>
  <c r="CR24" i="41" s="1"/>
  <c r="CS24" i="41" s="1"/>
  <c r="AH21" i="27"/>
  <c r="CR22" i="41" s="1"/>
  <c r="CS22" i="41" s="1"/>
  <c r="AH22" i="27"/>
  <c r="CR23" i="41" s="1"/>
  <c r="CS23" i="41" s="1"/>
  <c r="AH24" i="27"/>
  <c r="CR25" i="41" s="1"/>
  <c r="CS25" i="41" s="1"/>
  <c r="AH25" i="27"/>
  <c r="CR28" i="41" s="1"/>
  <c r="AH26" i="27"/>
  <c r="CR29" i="41" s="1"/>
  <c r="CS29" i="41" s="1"/>
  <c r="AH27" i="27"/>
  <c r="CR30" i="41" s="1"/>
  <c r="CS30" i="41" s="1"/>
  <c r="AH28" i="27"/>
  <c r="CR31" i="41" s="1"/>
  <c r="CS31" i="41" s="1"/>
  <c r="AH29" i="27"/>
  <c r="CR32" i="41" s="1"/>
  <c r="CS32" i="41" s="1"/>
  <c r="BP13" i="27"/>
  <c r="BP31" i="27"/>
  <c r="BP14" i="27"/>
  <c r="AH35" i="27"/>
  <c r="CR40" i="41" s="1"/>
  <c r="CS40" i="41" s="1"/>
  <c r="BP12" i="27"/>
  <c r="BP11" i="27"/>
  <c r="BP30" i="27"/>
  <c r="BP21" i="27"/>
  <c r="BP8" i="27"/>
  <c r="BP16" i="27"/>
  <c r="AH34" i="27"/>
  <c r="CR39" i="41" s="1"/>
  <c r="CS39" i="41" s="1"/>
  <c r="BP19" i="27"/>
  <c r="BP33" i="27"/>
  <c r="BP9" i="27"/>
  <c r="BP32" i="27"/>
  <c r="BP29" i="27"/>
  <c r="BP10" i="27"/>
  <c r="BP34" i="27"/>
  <c r="BP28" i="27"/>
  <c r="BP35" i="27"/>
  <c r="BP26" i="27"/>
  <c r="BP15" i="27"/>
  <c r="BP27" i="27"/>
  <c r="BP24" i="27"/>
  <c r="BP25" i="27"/>
  <c r="BP18" i="27"/>
  <c r="BP17" i="27"/>
  <c r="BP22" i="27"/>
  <c r="BP23" i="27"/>
  <c r="BP20" i="27"/>
  <c r="E41" i="60"/>
  <c r="E42" i="60" s="1"/>
  <c r="C41" i="60"/>
  <c r="C42" i="60" s="1"/>
  <c r="M46" i="86"/>
  <c r="O46" i="86" s="1"/>
  <c r="G46" i="86"/>
  <c r="I46" i="86" s="1"/>
  <c r="C44" i="87"/>
  <c r="S44" i="86"/>
  <c r="U44" i="86" s="1"/>
  <c r="Y44" i="86"/>
  <c r="AA44" i="86" s="1"/>
  <c r="AB44" i="86"/>
  <c r="AD44" i="86" s="1"/>
  <c r="P44" i="86"/>
  <c r="R44" i="86" s="1"/>
  <c r="V44" i="86"/>
  <c r="X44" i="86" s="1"/>
  <c r="G44" i="86"/>
  <c r="J44" i="86"/>
  <c r="L44" i="86" s="1"/>
  <c r="M44" i="86"/>
  <c r="O44" i="86" s="1"/>
  <c r="AB45" i="86"/>
  <c r="AD45" i="86" s="1"/>
  <c r="Y45" i="86"/>
  <c r="AA45" i="86" s="1"/>
  <c r="G45" i="86"/>
  <c r="EM43" i="41"/>
  <c r="L43" i="41"/>
  <c r="EI43" i="41"/>
  <c r="EE43" i="41"/>
  <c r="DS43" i="41"/>
  <c r="DK43" i="41"/>
  <c r="CY43" i="41"/>
  <c r="CU43" i="41"/>
  <c r="BD43" i="41"/>
  <c r="AZ43" i="41"/>
  <c r="AJ43" i="41"/>
  <c r="FC43" i="41"/>
  <c r="P43" i="41"/>
  <c r="DO43" i="41"/>
  <c r="BH43" i="41"/>
  <c r="GA43" i="41"/>
  <c r="GA47" i="41" s="1"/>
  <c r="AN43" i="41"/>
  <c r="FG43" i="41"/>
  <c r="EY43" i="41"/>
  <c r="CN43" i="41"/>
  <c r="CB43" i="41"/>
  <c r="BX43" i="41"/>
  <c r="GU43" i="41"/>
  <c r="BT43" i="41"/>
  <c r="GQ43" i="41"/>
  <c r="GM43" i="41"/>
  <c r="FW43" i="41"/>
  <c r="FS43" i="41"/>
  <c r="FS47" i="41" s="1"/>
  <c r="AF43" i="41"/>
  <c r="T43" i="41"/>
  <c r="H43" i="41"/>
  <c r="GY43" i="41"/>
  <c r="AB43" i="41"/>
  <c r="AV43" i="41"/>
  <c r="BP43" i="41"/>
  <c r="BP47" i="41" s="1"/>
  <c r="CJ43" i="41"/>
  <c r="DG43" i="41"/>
  <c r="EA43" i="41"/>
  <c r="EA47" i="41" s="1"/>
  <c r="EU43" i="41"/>
  <c r="EU47" i="41" s="1"/>
  <c r="FO43" i="41"/>
  <c r="GI43" i="41"/>
  <c r="HC43" i="41"/>
  <c r="X43" i="41"/>
  <c r="X47" i="41" s="1"/>
  <c r="AR43" i="41"/>
  <c r="BL43" i="41"/>
  <c r="CF43" i="41"/>
  <c r="DC43" i="41"/>
  <c r="DW43" i="41"/>
  <c r="EQ43" i="41"/>
  <c r="FK43" i="41"/>
  <c r="C43" i="41"/>
  <c r="GE43" i="41"/>
  <c r="AB46" i="86"/>
  <c r="AD46" i="86" s="1"/>
  <c r="V22" i="86"/>
  <c r="P31" i="86"/>
  <c r="V31" i="86"/>
  <c r="G31" i="86"/>
  <c r="S13" i="86"/>
  <c r="G13" i="86"/>
  <c r="C34" i="121"/>
  <c r="E34" i="121" s="1"/>
  <c r="G34" i="121" s="1"/>
  <c r="G39" i="121" s="1"/>
  <c r="G40" i="121" s="1"/>
  <c r="B35" i="121"/>
  <c r="BW46" i="41"/>
  <c r="CA46" i="41"/>
  <c r="L21" i="86"/>
  <c r="J22" i="86"/>
  <c r="S40" i="86"/>
  <c r="J40" i="86"/>
  <c r="M31" i="86"/>
  <c r="R39" i="86"/>
  <c r="P40" i="86"/>
  <c r="AD39" i="86"/>
  <c r="AB40" i="86"/>
  <c r="O21" i="86"/>
  <c r="M22" i="86"/>
  <c r="P48" i="86"/>
  <c r="R48" i="86" s="1"/>
  <c r="G48" i="86"/>
  <c r="I48" i="86" s="1"/>
  <c r="AB48" i="86"/>
  <c r="AD48" i="86" s="1"/>
  <c r="Y48" i="86"/>
  <c r="AA48" i="86" s="1"/>
  <c r="S48" i="86"/>
  <c r="U48" i="86" s="1"/>
  <c r="V48" i="86"/>
  <c r="X48" i="86" s="1"/>
  <c r="M48" i="86"/>
  <c r="O48" i="86" s="1"/>
  <c r="C48" i="86"/>
  <c r="J48" i="86"/>
  <c r="J31" i="86"/>
  <c r="P13" i="86"/>
  <c r="AA39" i="86"/>
  <c r="Y40" i="86"/>
  <c r="V40" i="86"/>
  <c r="U30" i="86"/>
  <c r="S31" i="86"/>
  <c r="O39" i="86"/>
  <c r="M40" i="86"/>
  <c r="AB13" i="86"/>
  <c r="Y31" i="86"/>
  <c r="M13" i="86"/>
  <c r="AD21" i="86"/>
  <c r="AB22" i="86"/>
  <c r="O45" i="86"/>
  <c r="V13" i="86"/>
  <c r="R21" i="86"/>
  <c r="P22" i="86"/>
  <c r="I10" i="86"/>
  <c r="J13" i="86"/>
  <c r="AA10" i="86"/>
  <c r="Y13" i="86"/>
  <c r="G22" i="86"/>
  <c r="G40" i="86"/>
  <c r="Y22" i="86"/>
  <c r="AB31" i="86"/>
  <c r="U21" i="86"/>
  <c r="S22" i="86"/>
  <c r="O28" i="86"/>
  <c r="O31" i="86" s="1"/>
  <c r="O19" i="86"/>
  <c r="U19" i="86"/>
  <c r="L28" i="86"/>
  <c r="L31" i="86" s="1"/>
  <c r="L19" i="86"/>
  <c r="R19" i="86"/>
  <c r="X37" i="86"/>
  <c r="X40" i="86" s="1"/>
  <c r="L37" i="86"/>
  <c r="L40" i="86" s="1"/>
  <c r="AD19" i="86"/>
  <c r="R28" i="86"/>
  <c r="R31" i="86" s="1"/>
  <c r="U28" i="86"/>
  <c r="AA19" i="86"/>
  <c r="AA22" i="86" s="1"/>
  <c r="O37" i="86"/>
  <c r="X28" i="86"/>
  <c r="X31" i="86" s="1"/>
  <c r="U37" i="86"/>
  <c r="U40" i="86" s="1"/>
  <c r="AD28" i="86"/>
  <c r="AD31" i="86" s="1"/>
  <c r="X19" i="86"/>
  <c r="X22" i="86" s="1"/>
  <c r="AA37" i="86"/>
  <c r="AA28" i="86"/>
  <c r="AA31" i="86" s="1"/>
  <c r="AD37" i="86"/>
  <c r="R37" i="86"/>
  <c r="R11" i="86"/>
  <c r="O11" i="86"/>
  <c r="L11" i="86"/>
  <c r="U11" i="86"/>
  <c r="X11" i="86"/>
  <c r="AD11" i="86"/>
  <c r="AA11" i="86"/>
  <c r="D30" i="86"/>
  <c r="F30" i="86" s="1"/>
  <c r="I30" i="86"/>
  <c r="D37" i="86"/>
  <c r="D12" i="86"/>
  <c r="F12" i="86" s="1"/>
  <c r="X10" i="86"/>
  <c r="D39" i="86"/>
  <c r="F39" i="86" s="1"/>
  <c r="I39" i="86"/>
  <c r="I29" i="86"/>
  <c r="D29" i="86"/>
  <c r="F29" i="86" s="1"/>
  <c r="D11" i="86"/>
  <c r="I11" i="86"/>
  <c r="I38" i="86"/>
  <c r="D38" i="86"/>
  <c r="F38" i="86" s="1"/>
  <c r="R10" i="86"/>
  <c r="D20" i="86"/>
  <c r="F20" i="86" s="1"/>
  <c r="I20" i="86"/>
  <c r="AD10" i="86"/>
  <c r="D21" i="86"/>
  <c r="F21" i="86" s="1"/>
  <c r="I21" i="86"/>
  <c r="I28" i="86"/>
  <c r="D28" i="86"/>
  <c r="O10" i="86"/>
  <c r="U10" i="86"/>
  <c r="D10" i="86"/>
  <c r="I19" i="86"/>
  <c r="D19" i="86"/>
  <c r="L10" i="86"/>
  <c r="BS37" i="27"/>
  <c r="HB41" i="41"/>
  <c r="HA41" i="41"/>
  <c r="HF41" i="41"/>
  <c r="HE41" i="41"/>
  <c r="GH41" i="41"/>
  <c r="GG41" i="41"/>
  <c r="C34" i="117"/>
  <c r="E34" i="117" s="1"/>
  <c r="G34" i="117" s="1"/>
  <c r="G39" i="117" s="1"/>
  <c r="G40" i="117" s="1"/>
  <c r="B35" i="117"/>
  <c r="C34" i="109"/>
  <c r="E34" i="109" s="1"/>
  <c r="G34" i="109" s="1"/>
  <c r="G39" i="109" s="1"/>
  <c r="G40" i="109" s="1" a="1"/>
  <c r="B35" i="109"/>
  <c r="C34" i="111"/>
  <c r="E34" i="111" s="1"/>
  <c r="G34" i="111" s="1"/>
  <c r="G39" i="111" s="1"/>
  <c r="G40" i="111" s="1"/>
  <c r="B35" i="111"/>
  <c r="C35" i="24"/>
  <c r="E35" i="24" s="1"/>
  <c r="G35" i="24" s="1"/>
  <c r="B36" i="24"/>
  <c r="B37" i="24" s="1"/>
  <c r="C37" i="24" s="1"/>
  <c r="E37" i="24" s="1"/>
  <c r="G37" i="24" s="1"/>
  <c r="C35" i="57"/>
  <c r="E35" i="57" s="1"/>
  <c r="G35" i="57" s="1"/>
  <c r="B36" i="57"/>
  <c r="B37" i="57" s="1"/>
  <c r="C36" i="43"/>
  <c r="E36" i="43" s="1"/>
  <c r="G36" i="43" s="1"/>
  <c r="B37" i="43"/>
  <c r="B38" i="43" s="1"/>
  <c r="B35" i="125"/>
  <c r="C34" i="125"/>
  <c r="E34" i="125" s="1"/>
  <c r="G34" i="125" s="1"/>
  <c r="G39" i="125" s="1"/>
  <c r="G40" i="125" s="1"/>
  <c r="E34" i="23"/>
  <c r="G34" i="23" s="1"/>
  <c r="C35" i="23"/>
  <c r="B36" i="23"/>
  <c r="C35" i="17"/>
  <c r="E35" i="17" s="1"/>
  <c r="G35" i="17" s="1"/>
  <c r="B36" i="17"/>
  <c r="B37" i="17" s="1"/>
  <c r="C35" i="65"/>
  <c r="E35" i="65" s="1"/>
  <c r="G35" i="65" s="1"/>
  <c r="B36" i="65"/>
  <c r="C35" i="85"/>
  <c r="E35" i="85" s="1"/>
  <c r="G35" i="85" s="1"/>
  <c r="B36" i="85"/>
  <c r="B37" i="85" s="1"/>
  <c r="C36" i="11"/>
  <c r="B35" i="11"/>
  <c r="E34" i="11"/>
  <c r="G34" i="11" s="1"/>
  <c r="C34" i="94"/>
  <c r="E34" i="94" s="1"/>
  <c r="G34" i="94" s="1"/>
  <c r="B35" i="94"/>
  <c r="C34" i="95"/>
  <c r="E34" i="95" s="1"/>
  <c r="G34" i="95" s="1"/>
  <c r="B35" i="95"/>
  <c r="C34" i="38"/>
  <c r="E34" i="38" s="1"/>
  <c r="G34" i="38" s="1"/>
  <c r="B35" i="38"/>
  <c r="C34" i="93"/>
  <c r="E34" i="93" s="1"/>
  <c r="G34" i="93" s="1"/>
  <c r="B35" i="93"/>
  <c r="C34" i="61"/>
  <c r="E34" i="61" s="1"/>
  <c r="G34" i="61" s="1"/>
  <c r="B35" i="61"/>
  <c r="C34" i="16"/>
  <c r="E34" i="16" s="1"/>
  <c r="G34" i="16" s="1"/>
  <c r="B35" i="16"/>
  <c r="B35" i="107"/>
  <c r="C34" i="107"/>
  <c r="E34" i="107" s="1"/>
  <c r="G34" i="107" s="1"/>
  <c r="C34" i="19"/>
  <c r="E34" i="19" s="1"/>
  <c r="G34" i="19" s="1"/>
  <c r="B35" i="19"/>
  <c r="C34" i="77"/>
  <c r="E34" i="77" s="1"/>
  <c r="G34" i="77" s="1"/>
  <c r="B35" i="77"/>
  <c r="C34" i="75"/>
  <c r="E34" i="75" s="1"/>
  <c r="G34" i="75" s="1"/>
  <c r="B35" i="75"/>
  <c r="C34" i="112"/>
  <c r="E34" i="112" s="1"/>
  <c r="G34" i="112" s="1"/>
  <c r="B35" i="112"/>
  <c r="C34" i="124"/>
  <c r="E34" i="124" s="1"/>
  <c r="G34" i="124" s="1"/>
  <c r="B35" i="124"/>
  <c r="C34" i="88"/>
  <c r="E34" i="88" s="1"/>
  <c r="G34" i="88" s="1"/>
  <c r="B35" i="88"/>
  <c r="C34" i="18"/>
  <c r="E34" i="18" s="1"/>
  <c r="G34" i="18" s="1"/>
  <c r="B35" i="18"/>
  <c r="C34" i="119"/>
  <c r="E34" i="119" s="1"/>
  <c r="G34" i="119" s="1"/>
  <c r="B35" i="119"/>
  <c r="C34" i="14"/>
  <c r="E34" i="14" s="1"/>
  <c r="G34" i="14" s="1"/>
  <c r="B35" i="14"/>
  <c r="C34" i="104"/>
  <c r="E34" i="104" s="1"/>
  <c r="G34" i="104" s="1"/>
  <c r="B35" i="104"/>
  <c r="C34" i="50"/>
  <c r="E34" i="50" s="1"/>
  <c r="G34" i="50" s="1"/>
  <c r="B35" i="50"/>
  <c r="C34" i="64"/>
  <c r="E34" i="64" s="1"/>
  <c r="G34" i="64" s="1"/>
  <c r="B35" i="64"/>
  <c r="C34" i="22"/>
  <c r="E34" i="22" s="1"/>
  <c r="G34" i="22" s="1"/>
  <c r="B35" i="22"/>
  <c r="C34" i="46"/>
  <c r="E34" i="46" s="1"/>
  <c r="G34" i="46" s="1"/>
  <c r="B35" i="46"/>
  <c r="C34" i="78"/>
  <c r="E34" i="78" s="1"/>
  <c r="G34" i="78" s="1"/>
  <c r="B35" i="78"/>
  <c r="C34" i="80"/>
  <c r="G34" i="80" s="1"/>
  <c r="B35" i="80"/>
  <c r="C34" i="44"/>
  <c r="E34" i="44" s="1"/>
  <c r="G34" i="44" s="1"/>
  <c r="B35" i="44"/>
  <c r="C35" i="53"/>
  <c r="E35" i="53" s="1"/>
  <c r="G35" i="53" s="1"/>
  <c r="B36" i="53"/>
  <c r="C34" i="8"/>
  <c r="G34" i="8" s="1"/>
  <c r="B35" i="8"/>
  <c r="C34" i="66"/>
  <c r="E34" i="66" s="1"/>
  <c r="G34" i="66" s="1"/>
  <c r="B35" i="66"/>
  <c r="C34" i="67"/>
  <c r="E34" i="67" s="1"/>
  <c r="G34" i="67" s="1"/>
  <c r="B35" i="67"/>
  <c r="C35" i="49"/>
  <c r="E35" i="49" s="1"/>
  <c r="G35" i="49" s="1"/>
  <c r="B36" i="49"/>
  <c r="C34" i="21"/>
  <c r="E34" i="21" s="1"/>
  <c r="G34" i="21" s="1"/>
  <c r="B35" i="21"/>
  <c r="C33" i="91"/>
  <c r="E33" i="91" s="1"/>
  <c r="G33" i="91" s="1"/>
  <c r="B34" i="91"/>
  <c r="E20" i="92"/>
  <c r="B20" i="92"/>
  <c r="C35" i="48"/>
  <c r="E35" i="48" s="1"/>
  <c r="G35" i="48" s="1"/>
  <c r="B36" i="48"/>
  <c r="BV41" i="41"/>
  <c r="BW41" i="41"/>
  <c r="AD37" i="27"/>
  <c r="AC37" i="27"/>
  <c r="BU42" i="41" s="1"/>
  <c r="AJ37" i="27"/>
  <c r="AK37" i="27"/>
  <c r="AL37" i="27"/>
  <c r="AN37" i="27"/>
  <c r="AO37" i="27"/>
  <c r="BH37" i="27"/>
  <c r="BM37" i="27"/>
  <c r="GF42" i="41" s="1"/>
  <c r="BP37" i="27"/>
  <c r="BT37" i="27"/>
  <c r="HD42" i="41" s="1"/>
  <c r="C47" i="86"/>
  <c r="G47" i="86"/>
  <c r="J47" i="86"/>
  <c r="L47" i="86" s="1"/>
  <c r="M47" i="86"/>
  <c r="O47" i="86" s="1"/>
  <c r="P47" i="86"/>
  <c r="R47" i="86" s="1"/>
  <c r="S47" i="86"/>
  <c r="V47" i="86"/>
  <c r="Y47" i="86"/>
  <c r="AB47" i="86"/>
  <c r="AD47" i="86" s="1"/>
  <c r="D42" i="41" l="1"/>
  <c r="X45" i="86"/>
  <c r="R45" i="86"/>
  <c r="U45" i="86"/>
  <c r="BH38" i="27"/>
  <c r="AO38" i="27"/>
  <c r="AN38" i="27"/>
  <c r="AL38" i="27"/>
  <c r="AK38" i="27"/>
  <c r="AJ38" i="27"/>
  <c r="BP38" i="27"/>
  <c r="BS38" i="27"/>
  <c r="GZ43" i="41" s="1"/>
  <c r="BM38" i="27"/>
  <c r="GF43" i="41" s="1"/>
  <c r="AD38" i="27"/>
  <c r="AC38" i="27"/>
  <c r="BU43" i="41" s="1"/>
  <c r="BT38" i="27"/>
  <c r="HD43" i="41" s="1"/>
  <c r="L46" i="86"/>
  <c r="R46" i="86"/>
  <c r="BZ41" i="41"/>
  <c r="CA41" i="41"/>
  <c r="BY42" i="41"/>
  <c r="BP44" i="41"/>
  <c r="GA44" i="41"/>
  <c r="HC44" i="41"/>
  <c r="CR43" i="41"/>
  <c r="CS43" i="41" s="1"/>
  <c r="CQ47" i="41"/>
  <c r="Q38" i="27"/>
  <c r="U43" i="41" s="1"/>
  <c r="C37" i="57"/>
  <c r="E37" i="57" s="1"/>
  <c r="G37" i="57" s="1"/>
  <c r="AT38" i="27"/>
  <c r="DP43" i="41" s="1"/>
  <c r="C38" i="43"/>
  <c r="E38" i="43" s="1"/>
  <c r="G38" i="43" s="1"/>
  <c r="C36" i="23"/>
  <c r="B37" i="23"/>
  <c r="C37" i="23" s="1"/>
  <c r="E37" i="23" s="1"/>
  <c r="G37" i="23" s="1"/>
  <c r="O38" i="27"/>
  <c r="M43" i="41" s="1"/>
  <c r="C37" i="17"/>
  <c r="E37" i="17" s="1"/>
  <c r="G37" i="17" s="1"/>
  <c r="BA38" i="27"/>
  <c r="ER43" i="41" s="1"/>
  <c r="C37" i="85"/>
  <c r="E37" i="85" s="1"/>
  <c r="G37" i="85" s="1"/>
  <c r="B36" i="11"/>
  <c r="C37" i="11"/>
  <c r="B37" i="11" s="1"/>
  <c r="E37" i="11" s="1"/>
  <c r="G37" i="11" s="1"/>
  <c r="FK44" i="41"/>
  <c r="FK46" i="41" s="1"/>
  <c r="T44" i="41"/>
  <c r="T46" i="41" s="1"/>
  <c r="AZ47" i="41"/>
  <c r="AZ44" i="41"/>
  <c r="CS19" i="41"/>
  <c r="CS26" i="41" s="1"/>
  <c r="CR26" i="41"/>
  <c r="EQ47" i="41"/>
  <c r="EQ44" i="41"/>
  <c r="AF47" i="41"/>
  <c r="AF44" i="41"/>
  <c r="AF46" i="41" s="1"/>
  <c r="BD47" i="41"/>
  <c r="BD44" i="41"/>
  <c r="BD46" i="41" s="1"/>
  <c r="GU44" i="41"/>
  <c r="GU46" i="41" s="1"/>
  <c r="GI44" i="41"/>
  <c r="FO47" i="41"/>
  <c r="FO44" i="41"/>
  <c r="CN44" i="41"/>
  <c r="CN46" i="41" s="1"/>
  <c r="X44" i="41"/>
  <c r="BL47" i="41"/>
  <c r="BL44" i="41"/>
  <c r="AR47" i="41"/>
  <c r="AR44" i="41"/>
  <c r="AR46" i="41" s="1"/>
  <c r="FG47" i="41"/>
  <c r="FG44" i="41"/>
  <c r="FG46" i="41" s="1"/>
  <c r="CU44" i="41"/>
  <c r="CU46" i="41" s="1"/>
  <c r="BT47" i="41"/>
  <c r="BT44" i="41"/>
  <c r="CR8" i="41"/>
  <c r="BX44" i="41"/>
  <c r="BX46" i="41" s="1"/>
  <c r="DG44" i="41"/>
  <c r="AN44" i="41"/>
  <c r="CR35" i="41"/>
  <c r="CS28" i="41"/>
  <c r="CS35" i="41" s="1"/>
  <c r="FS44" i="41"/>
  <c r="GM44" i="41"/>
  <c r="GM46" i="41" s="1"/>
  <c r="DS47" i="41"/>
  <c r="DS44" i="41"/>
  <c r="EM47" i="41"/>
  <c r="EM44" i="41"/>
  <c r="CJ44" i="41"/>
  <c r="CJ46" i="41" s="1"/>
  <c r="FW47" i="41"/>
  <c r="FW44" i="41"/>
  <c r="FW46" i="41" s="1"/>
  <c r="CF47" i="41"/>
  <c r="CF44" i="41"/>
  <c r="CF46" i="41" s="1"/>
  <c r="EE47" i="41"/>
  <c r="EE44" i="41"/>
  <c r="EE46" i="41" s="1"/>
  <c r="HC46" i="41"/>
  <c r="BH47" i="41"/>
  <c r="BH44" i="41"/>
  <c r="DW44" i="41"/>
  <c r="DW46" i="41" s="1"/>
  <c r="CY44" i="41"/>
  <c r="CY46" i="41" s="1"/>
  <c r="EI44" i="41"/>
  <c r="EI46" i="41" s="1"/>
  <c r="AV47" i="41"/>
  <c r="AV44" i="41"/>
  <c r="AV46" i="41" s="1"/>
  <c r="DO47" i="41"/>
  <c r="DO44" i="41"/>
  <c r="DO46" i="41" s="1"/>
  <c r="EU44" i="41"/>
  <c r="EU46" i="41" s="1"/>
  <c r="DC47" i="41"/>
  <c r="DC44" i="41"/>
  <c r="DC46" i="41" s="1"/>
  <c r="AB47" i="41"/>
  <c r="AB44" i="41"/>
  <c r="AB46" i="41" s="1"/>
  <c r="P44" i="41"/>
  <c r="P46" i="41" s="1"/>
  <c r="EA44" i="41"/>
  <c r="EA46" i="41" s="1"/>
  <c r="DK44" i="41"/>
  <c r="GQ44" i="41"/>
  <c r="GQ46" i="41" s="1"/>
  <c r="CR17" i="41"/>
  <c r="CS10" i="41"/>
  <c r="CS17" i="41" s="1"/>
  <c r="L47" i="41"/>
  <c r="L44" i="41"/>
  <c r="EY44" i="41"/>
  <c r="EY46" i="41" s="1"/>
  <c r="GE44" i="41"/>
  <c r="GE46" i="41" s="1"/>
  <c r="GY47" i="41"/>
  <c r="GY44" i="41"/>
  <c r="GY46" i="41" s="1"/>
  <c r="FC44" i="41"/>
  <c r="CS37" i="41"/>
  <c r="CB44" i="41"/>
  <c r="CB46" i="41" s="1"/>
  <c r="H47" i="41"/>
  <c r="H44" i="41"/>
  <c r="AJ44" i="41"/>
  <c r="AJ46" i="41" s="1"/>
  <c r="DG47" i="41"/>
  <c r="BH40" i="27"/>
  <c r="D46" i="86"/>
  <c r="BP40" i="27"/>
  <c r="B37" i="48"/>
  <c r="C37" i="48" s="1"/>
  <c r="E37" i="48" s="1"/>
  <c r="G37" i="48" s="1"/>
  <c r="B37" i="65"/>
  <c r="C37" i="65" s="1"/>
  <c r="E37" i="65" s="1"/>
  <c r="G37" i="65" s="1"/>
  <c r="AK40" i="27"/>
  <c r="AJ40" i="27"/>
  <c r="N38" i="27"/>
  <c r="I43" i="41" s="1"/>
  <c r="J43" i="41" s="1"/>
  <c r="EY47" i="41"/>
  <c r="CN47" i="41"/>
  <c r="AN47" i="41"/>
  <c r="AD13" i="86"/>
  <c r="D45" i="86"/>
  <c r="F45" i="86" s="1"/>
  <c r="CB47" i="41"/>
  <c r="S49" i="86"/>
  <c r="S51" i="86" s="1"/>
  <c r="V52" i="86"/>
  <c r="CJ47" i="41"/>
  <c r="GA46" i="41"/>
  <c r="I45" i="86"/>
  <c r="BX47" i="41"/>
  <c r="GI47" i="41"/>
  <c r="GU47" i="41"/>
  <c r="P47" i="41"/>
  <c r="L46" i="41"/>
  <c r="H46" i="41"/>
  <c r="AJ47" i="41"/>
  <c r="T47" i="41"/>
  <c r="BP46" i="41"/>
  <c r="FK47" i="41"/>
  <c r="CU47" i="41"/>
  <c r="FC47" i="41"/>
  <c r="GE47" i="41"/>
  <c r="EQ46" i="41"/>
  <c r="BL46" i="41"/>
  <c r="AZ46" i="41"/>
  <c r="DK47" i="41"/>
  <c r="X46" i="41"/>
  <c r="GQ47" i="41"/>
  <c r="HC47" i="41"/>
  <c r="BT46" i="41"/>
  <c r="FO46" i="41"/>
  <c r="D44" i="86"/>
  <c r="F44" i="86" s="1"/>
  <c r="I44" i="86"/>
  <c r="EI47" i="41"/>
  <c r="CY47" i="41"/>
  <c r="V38" i="27"/>
  <c r="AO43" i="41" s="1"/>
  <c r="AQ43" i="41" s="1"/>
  <c r="V14" i="27"/>
  <c r="AO13" i="41" s="1"/>
  <c r="V16" i="27"/>
  <c r="AO15" i="41" s="1"/>
  <c r="V15" i="27"/>
  <c r="AO14" i="41" s="1"/>
  <c r="V17" i="27"/>
  <c r="AO16" i="41" s="1"/>
  <c r="V18" i="27"/>
  <c r="AO19" i="41" s="1"/>
  <c r="DW47" i="41"/>
  <c r="GM47" i="41"/>
  <c r="AN40" i="27"/>
  <c r="M52" i="86"/>
  <c r="J49" i="86"/>
  <c r="J51" i="86" s="1"/>
  <c r="AO40" i="27"/>
  <c r="J52" i="86"/>
  <c r="AL40" i="27"/>
  <c r="L22" i="86"/>
  <c r="M49" i="86"/>
  <c r="M51" i="86" s="1"/>
  <c r="D43" i="41"/>
  <c r="Y49" i="86"/>
  <c r="Y51" i="86" s="1"/>
  <c r="P49" i="86"/>
  <c r="P51" i="86" s="1"/>
  <c r="AD40" i="86"/>
  <c r="O40" i="86"/>
  <c r="O13" i="86"/>
  <c r="U31" i="86"/>
  <c r="U13" i="86"/>
  <c r="P52" i="86"/>
  <c r="B36" i="121"/>
  <c r="C35" i="121"/>
  <c r="E35" i="121" s="1"/>
  <c r="G35" i="121" s="1"/>
  <c r="HE42" i="41"/>
  <c r="HF42" i="41"/>
  <c r="GG42" i="41"/>
  <c r="GH42" i="41"/>
  <c r="BW42" i="41"/>
  <c r="BV42" i="41"/>
  <c r="GZ42" i="41"/>
  <c r="I22" i="86"/>
  <c r="O22" i="86"/>
  <c r="L13" i="86"/>
  <c r="X13" i="86"/>
  <c r="I40" i="86"/>
  <c r="AB49" i="86"/>
  <c r="AB51" i="86" s="1"/>
  <c r="Y52" i="86"/>
  <c r="D13" i="86"/>
  <c r="AB52" i="86"/>
  <c r="V49" i="86"/>
  <c r="V51" i="86" s="1"/>
  <c r="G52" i="86"/>
  <c r="AD22" i="86"/>
  <c r="G49" i="86"/>
  <c r="G51" i="86" s="1"/>
  <c r="AD49" i="86"/>
  <c r="AD52" i="86"/>
  <c r="I31" i="86"/>
  <c r="S52" i="86"/>
  <c r="AA13" i="86"/>
  <c r="D48" i="86"/>
  <c r="F48" i="86" s="1"/>
  <c r="L48" i="86"/>
  <c r="L49" i="86" s="1"/>
  <c r="R40" i="86"/>
  <c r="I13" i="86"/>
  <c r="O49" i="86"/>
  <c r="O52" i="86"/>
  <c r="R13" i="86"/>
  <c r="AA40" i="86"/>
  <c r="U22" i="86"/>
  <c r="R22" i="86"/>
  <c r="F19" i="86"/>
  <c r="F22" i="86" s="1"/>
  <c r="D22" i="86"/>
  <c r="F37" i="86"/>
  <c r="F40" i="86" s="1"/>
  <c r="D40" i="86"/>
  <c r="F28" i="86"/>
  <c r="F31" i="86" s="1"/>
  <c r="D31" i="86"/>
  <c r="F11" i="86"/>
  <c r="F10" i="86"/>
  <c r="C36" i="48"/>
  <c r="E36" i="48" s="1"/>
  <c r="G36" i="48" s="1"/>
  <c r="C35" i="117"/>
  <c r="E35" i="117" s="1"/>
  <c r="G35" i="117" s="1"/>
  <c r="B36" i="117"/>
  <c r="B37" i="117" s="1"/>
  <c r="C37" i="117" s="1"/>
  <c r="E37" i="117" s="1"/>
  <c r="G37" i="117" s="1"/>
  <c r="C35" i="109"/>
  <c r="E35" i="109" s="1"/>
  <c r="G35" i="109" s="1"/>
  <c r="B36" i="109"/>
  <c r="B37" i="109" s="1"/>
  <c r="C37" i="109" s="1"/>
  <c r="E37" i="109" s="1"/>
  <c r="G37" i="109" s="1"/>
  <c r="C35" i="111"/>
  <c r="E35" i="111" s="1"/>
  <c r="G35" i="111" s="1"/>
  <c r="B36" i="111"/>
  <c r="B37" i="111" s="1"/>
  <c r="V36" i="27"/>
  <c r="AO41" i="41" s="1"/>
  <c r="V32" i="27"/>
  <c r="AO37" i="41" s="1"/>
  <c r="V31" i="27"/>
  <c r="AO34" i="41" s="1"/>
  <c r="V30" i="27"/>
  <c r="AO33" i="41" s="1"/>
  <c r="V29" i="27"/>
  <c r="AO32" i="41" s="1"/>
  <c r="V28" i="27"/>
  <c r="AO31" i="41" s="1"/>
  <c r="V27" i="27"/>
  <c r="AO30" i="41" s="1"/>
  <c r="V26" i="27"/>
  <c r="AO29" i="41" s="1"/>
  <c r="V24" i="27"/>
  <c r="AO25" i="41" s="1"/>
  <c r="V25" i="27"/>
  <c r="AO28" i="41" s="1"/>
  <c r="V22" i="27"/>
  <c r="AO23" i="41" s="1"/>
  <c r="V21" i="27"/>
  <c r="AO22" i="41" s="1"/>
  <c r="V23" i="27"/>
  <c r="AO24" i="41" s="1"/>
  <c r="V20" i="27"/>
  <c r="AO21" i="41" s="1"/>
  <c r="V19" i="27"/>
  <c r="AO20" i="41" s="1"/>
  <c r="V13" i="27"/>
  <c r="AO12" i="41" s="1"/>
  <c r="V12" i="27"/>
  <c r="AO11" i="41" s="1"/>
  <c r="V10" i="27"/>
  <c r="AO7" i="41" s="1"/>
  <c r="V11" i="27"/>
  <c r="AO10" i="41" s="1"/>
  <c r="V9" i="27"/>
  <c r="AO6" i="41" s="1"/>
  <c r="V8" i="27"/>
  <c r="C36" i="24"/>
  <c r="E36" i="24" s="1"/>
  <c r="G36" i="24" s="1"/>
  <c r="G39" i="24" s="1"/>
  <c r="G40" i="24" s="1"/>
  <c r="Q36" i="27"/>
  <c r="U41" i="41" s="1"/>
  <c r="Q32" i="27"/>
  <c r="U37" i="41" s="1"/>
  <c r="Q30" i="27"/>
  <c r="U33" i="41" s="1"/>
  <c r="Q31" i="27"/>
  <c r="U34" i="41" s="1"/>
  <c r="Q29" i="27"/>
  <c r="U32" i="41" s="1"/>
  <c r="Q28" i="27"/>
  <c r="U31" i="41" s="1"/>
  <c r="Q27" i="27"/>
  <c r="U30" i="41" s="1"/>
  <c r="Q25" i="27"/>
  <c r="U28" i="41" s="1"/>
  <c r="Q26" i="27"/>
  <c r="U29" i="41" s="1"/>
  <c r="Q24" i="27"/>
  <c r="U25" i="41" s="1"/>
  <c r="Q23" i="27"/>
  <c r="U24" i="41" s="1"/>
  <c r="Q21" i="27"/>
  <c r="U22" i="41" s="1"/>
  <c r="Q22" i="27"/>
  <c r="U23" i="41" s="1"/>
  <c r="Q19" i="27"/>
  <c r="U20" i="41" s="1"/>
  <c r="Q20" i="27"/>
  <c r="U21" i="41" s="1"/>
  <c r="Q18" i="27"/>
  <c r="U19" i="41" s="1"/>
  <c r="Q17" i="27"/>
  <c r="U16" i="41" s="1"/>
  <c r="Q15" i="27"/>
  <c r="U14" i="41" s="1"/>
  <c r="Q16" i="27"/>
  <c r="U15" i="41" s="1"/>
  <c r="Q14" i="27"/>
  <c r="U13" i="41" s="1"/>
  <c r="Q13" i="27"/>
  <c r="U12" i="41" s="1"/>
  <c r="Q12" i="27"/>
  <c r="U11" i="41" s="1"/>
  <c r="Q10" i="27"/>
  <c r="U7" i="41" s="1"/>
  <c r="Q11" i="27"/>
  <c r="U10" i="41" s="1"/>
  <c r="Q9" i="27"/>
  <c r="U6" i="41" s="1"/>
  <c r="Q8" i="27"/>
  <c r="C36" i="57"/>
  <c r="E36" i="57" s="1"/>
  <c r="G36" i="57" s="1"/>
  <c r="G39" i="57" s="1"/>
  <c r="G40" i="57" s="1"/>
  <c r="AT34" i="27"/>
  <c r="DP39" i="41" s="1"/>
  <c r="AT33" i="27"/>
  <c r="DP38" i="41" s="1"/>
  <c r="AT31" i="27"/>
  <c r="DP34" i="41" s="1"/>
  <c r="AT36" i="27"/>
  <c r="DP41" i="41" s="1"/>
  <c r="AT32" i="27"/>
  <c r="DP37" i="41" s="1"/>
  <c r="AT30" i="27"/>
  <c r="DP33" i="41" s="1"/>
  <c r="AT29" i="27"/>
  <c r="DP32" i="41" s="1"/>
  <c r="AT28" i="27"/>
  <c r="DP31" i="41" s="1"/>
  <c r="AT27" i="27"/>
  <c r="DP30" i="41" s="1"/>
  <c r="AT26" i="27"/>
  <c r="DP29" i="41" s="1"/>
  <c r="AT24" i="27"/>
  <c r="DP25" i="41" s="1"/>
  <c r="AT25" i="27"/>
  <c r="DP28" i="41" s="1"/>
  <c r="AT23" i="27"/>
  <c r="DP24" i="41" s="1"/>
  <c r="AT22" i="27"/>
  <c r="DP23" i="41" s="1"/>
  <c r="AT21" i="27"/>
  <c r="DP22" i="41" s="1"/>
  <c r="AT20" i="27"/>
  <c r="DP21" i="41" s="1"/>
  <c r="AT18" i="27"/>
  <c r="DP19" i="41" s="1"/>
  <c r="AT19" i="27"/>
  <c r="DP20" i="41" s="1"/>
  <c r="AT17" i="27"/>
  <c r="DP16" i="41" s="1"/>
  <c r="AT15" i="27"/>
  <c r="DP14" i="41" s="1"/>
  <c r="AT16" i="27"/>
  <c r="DP15" i="41" s="1"/>
  <c r="AT14" i="27"/>
  <c r="DP13" i="41" s="1"/>
  <c r="AT13" i="27"/>
  <c r="DP12" i="41" s="1"/>
  <c r="AT12" i="27"/>
  <c r="DP11" i="41" s="1"/>
  <c r="AT11" i="27"/>
  <c r="DP10" i="41" s="1"/>
  <c r="AT10" i="27"/>
  <c r="DP7" i="41" s="1"/>
  <c r="AT9" i="27"/>
  <c r="DP6" i="41" s="1"/>
  <c r="AT8" i="27"/>
  <c r="C37" i="43"/>
  <c r="E37" i="43" s="1"/>
  <c r="G37" i="43" s="1"/>
  <c r="G40" i="43" s="1"/>
  <c r="G41" i="43" s="1"/>
  <c r="C35" i="125"/>
  <c r="E35" i="125" s="1"/>
  <c r="G35" i="125" s="1"/>
  <c r="B36" i="125"/>
  <c r="B37" i="125" s="1"/>
  <c r="N36" i="27"/>
  <c r="E35" i="23"/>
  <c r="G35" i="23" s="1"/>
  <c r="N34" i="27"/>
  <c r="I39" i="41" s="1"/>
  <c r="N30" i="27"/>
  <c r="N31" i="27"/>
  <c r="N29" i="27"/>
  <c r="N28" i="27"/>
  <c r="I31" i="41" s="1"/>
  <c r="N27" i="27"/>
  <c r="I30" i="41" s="1"/>
  <c r="N25" i="27"/>
  <c r="I28" i="41" s="1"/>
  <c r="N24" i="27"/>
  <c r="I25" i="41" s="1"/>
  <c r="N26" i="27"/>
  <c r="I29" i="41" s="1"/>
  <c r="N23" i="27"/>
  <c r="I24" i="41" s="1"/>
  <c r="N22" i="27"/>
  <c r="I23" i="41" s="1"/>
  <c r="N21" i="27"/>
  <c r="I22" i="41" s="1"/>
  <c r="N20" i="27"/>
  <c r="I21" i="41" s="1"/>
  <c r="N19" i="27"/>
  <c r="I20" i="41" s="1"/>
  <c r="N18" i="27"/>
  <c r="I19" i="41" s="1"/>
  <c r="N17" i="27"/>
  <c r="N16" i="27"/>
  <c r="N15" i="27"/>
  <c r="N14" i="27"/>
  <c r="I13" i="41" s="1"/>
  <c r="N13" i="27"/>
  <c r="I12" i="41" s="1"/>
  <c r="N12" i="27"/>
  <c r="I11" i="41" s="1"/>
  <c r="N10" i="27"/>
  <c r="N11" i="27"/>
  <c r="I10" i="41" s="1"/>
  <c r="N9" i="27"/>
  <c r="N8" i="27"/>
  <c r="E36" i="23"/>
  <c r="G36" i="23" s="1"/>
  <c r="O34" i="27"/>
  <c r="M39" i="41" s="1"/>
  <c r="O36" i="27"/>
  <c r="M41" i="41" s="1"/>
  <c r="O30" i="27"/>
  <c r="M33" i="41" s="1"/>
  <c r="O32" i="27"/>
  <c r="M37" i="41" s="1"/>
  <c r="O31" i="27"/>
  <c r="M34" i="41" s="1"/>
  <c r="O28" i="27"/>
  <c r="M31" i="41" s="1"/>
  <c r="O29" i="27"/>
  <c r="M32" i="41" s="1"/>
  <c r="O26" i="27"/>
  <c r="M29" i="41" s="1"/>
  <c r="O27" i="27"/>
  <c r="M30" i="41" s="1"/>
  <c r="O24" i="27"/>
  <c r="M25" i="41" s="1"/>
  <c r="O25" i="27"/>
  <c r="M28" i="41" s="1"/>
  <c r="O23" i="27"/>
  <c r="M24" i="41" s="1"/>
  <c r="O22" i="27"/>
  <c r="M23" i="41" s="1"/>
  <c r="O21" i="27"/>
  <c r="M22" i="41" s="1"/>
  <c r="O20" i="27"/>
  <c r="M21" i="41" s="1"/>
  <c r="O19" i="27"/>
  <c r="M20" i="41" s="1"/>
  <c r="O18" i="27"/>
  <c r="M19" i="41" s="1"/>
  <c r="O17" i="27"/>
  <c r="M16" i="41" s="1"/>
  <c r="O15" i="27"/>
  <c r="M14" i="41" s="1"/>
  <c r="O16" i="27"/>
  <c r="M15" i="41" s="1"/>
  <c r="O14" i="27"/>
  <c r="M13" i="41" s="1"/>
  <c r="O13" i="27"/>
  <c r="M12" i="41" s="1"/>
  <c r="O11" i="27"/>
  <c r="M10" i="41" s="1"/>
  <c r="O12" i="27"/>
  <c r="M11" i="41" s="1"/>
  <c r="O10" i="27"/>
  <c r="M7" i="41" s="1"/>
  <c r="O9" i="27"/>
  <c r="M6" i="41" s="1"/>
  <c r="O8" i="27"/>
  <c r="C36" i="17"/>
  <c r="E36" i="17" s="1"/>
  <c r="G36" i="17" s="1"/>
  <c r="C36" i="65"/>
  <c r="E36" i="65" s="1"/>
  <c r="G36" i="65" s="1"/>
  <c r="BA31" i="27"/>
  <c r="ER34" i="41" s="1"/>
  <c r="BA30" i="27"/>
  <c r="ER33" i="41" s="1"/>
  <c r="BA29" i="27"/>
  <c r="ER32" i="41" s="1"/>
  <c r="BA28" i="27"/>
  <c r="ER31" i="41" s="1"/>
  <c r="BA27" i="27"/>
  <c r="ER30" i="41" s="1"/>
  <c r="BA26" i="27"/>
  <c r="ER29" i="41" s="1"/>
  <c r="BA25" i="27"/>
  <c r="ER28" i="41" s="1"/>
  <c r="BA23" i="27"/>
  <c r="ER24" i="41" s="1"/>
  <c r="BA24" i="27"/>
  <c r="ER25" i="41" s="1"/>
  <c r="BA22" i="27"/>
  <c r="ER23" i="41" s="1"/>
  <c r="BA20" i="27"/>
  <c r="ER21" i="41" s="1"/>
  <c r="BA21" i="27"/>
  <c r="ER22" i="41" s="1"/>
  <c r="BA19" i="27"/>
  <c r="ER20" i="41" s="1"/>
  <c r="BA17" i="27"/>
  <c r="ER16" i="41" s="1"/>
  <c r="BA18" i="27"/>
  <c r="ER19" i="41" s="1"/>
  <c r="BA16" i="27"/>
  <c r="ER15" i="41" s="1"/>
  <c r="BA15" i="27"/>
  <c r="ER14" i="41" s="1"/>
  <c r="BA14" i="27"/>
  <c r="ER13" i="41" s="1"/>
  <c r="BA12" i="27"/>
  <c r="ER11" i="41" s="1"/>
  <c r="BA13" i="27"/>
  <c r="ER12" i="41" s="1"/>
  <c r="BA11" i="27"/>
  <c r="ER10" i="41" s="1"/>
  <c r="BA10" i="27"/>
  <c r="ER7" i="41" s="1"/>
  <c r="BA8" i="27"/>
  <c r="BA9" i="27"/>
  <c r="ER6" i="41" s="1"/>
  <c r="C36" i="85"/>
  <c r="E36" i="85" s="1"/>
  <c r="G36" i="85" s="1"/>
  <c r="AQ29" i="27"/>
  <c r="DD32" i="41" s="1"/>
  <c r="AQ30" i="27"/>
  <c r="DD33" i="41" s="1"/>
  <c r="AQ28" i="27"/>
  <c r="DD31" i="41" s="1"/>
  <c r="AQ27" i="27"/>
  <c r="DD30" i="41" s="1"/>
  <c r="AQ26" i="27"/>
  <c r="DD29" i="41" s="1"/>
  <c r="AQ24" i="27"/>
  <c r="DD25" i="41" s="1"/>
  <c r="AQ25" i="27"/>
  <c r="DD28" i="41" s="1"/>
  <c r="AQ23" i="27"/>
  <c r="DD24" i="41" s="1"/>
  <c r="AQ22" i="27"/>
  <c r="DD23" i="41" s="1"/>
  <c r="AQ21" i="27"/>
  <c r="DD22" i="41" s="1"/>
  <c r="AQ20" i="27"/>
  <c r="DD21" i="41" s="1"/>
  <c r="AQ19" i="27"/>
  <c r="DD20" i="41" s="1"/>
  <c r="AQ18" i="27"/>
  <c r="DD19" i="41" s="1"/>
  <c r="E35" i="11"/>
  <c r="G35" i="11" s="1"/>
  <c r="C35" i="94"/>
  <c r="E35" i="94" s="1"/>
  <c r="G35" i="94" s="1"/>
  <c r="B36" i="94"/>
  <c r="B37" i="94" s="1"/>
  <c r="C35" i="95"/>
  <c r="E35" i="95" s="1"/>
  <c r="G35" i="95" s="1"/>
  <c r="B36" i="95"/>
  <c r="B37" i="95" s="1"/>
  <c r="C35" i="38"/>
  <c r="E35" i="38" s="1"/>
  <c r="G35" i="38" s="1"/>
  <c r="B36" i="38"/>
  <c r="C35" i="93"/>
  <c r="E35" i="93" s="1"/>
  <c r="G35" i="93" s="1"/>
  <c r="B36" i="93"/>
  <c r="B37" i="93" s="1"/>
  <c r="C35" i="61"/>
  <c r="E35" i="61" s="1"/>
  <c r="G35" i="61" s="1"/>
  <c r="B36" i="61"/>
  <c r="B37" i="61" s="1"/>
  <c r="C35" i="16"/>
  <c r="E35" i="16" s="1"/>
  <c r="G35" i="16" s="1"/>
  <c r="B36" i="16"/>
  <c r="B37" i="16" s="1"/>
  <c r="C35" i="107"/>
  <c r="E35" i="107" s="1"/>
  <c r="G35" i="107" s="1"/>
  <c r="B36" i="107"/>
  <c r="B37" i="107" s="1"/>
  <c r="C37" i="107" s="1"/>
  <c r="E37" i="107" s="1"/>
  <c r="G37" i="107" s="1"/>
  <c r="B36" i="19"/>
  <c r="B37" i="19" s="1"/>
  <c r="C35" i="19"/>
  <c r="E35" i="19" s="1"/>
  <c r="G35" i="19" s="1"/>
  <c r="C35" i="77"/>
  <c r="E35" i="77" s="1"/>
  <c r="G35" i="77" s="1"/>
  <c r="B36" i="77"/>
  <c r="B37" i="77" s="1"/>
  <c r="C35" i="75"/>
  <c r="E35" i="75" s="1"/>
  <c r="G35" i="75" s="1"/>
  <c r="B36" i="75"/>
  <c r="B37" i="75" s="1"/>
  <c r="C35" i="112"/>
  <c r="E35" i="112" s="1"/>
  <c r="G35" i="112" s="1"/>
  <c r="B36" i="112"/>
  <c r="B37" i="112" s="1"/>
  <c r="C35" i="124"/>
  <c r="E35" i="124" s="1"/>
  <c r="G35" i="124" s="1"/>
  <c r="B36" i="124"/>
  <c r="B37" i="124" s="1"/>
  <c r="C35" i="88"/>
  <c r="E35" i="88" s="1"/>
  <c r="G35" i="88" s="1"/>
  <c r="B36" i="88"/>
  <c r="B37" i="88" s="1"/>
  <c r="C35" i="18"/>
  <c r="E35" i="18" s="1"/>
  <c r="G35" i="18" s="1"/>
  <c r="B36" i="18"/>
  <c r="B37" i="18" s="1"/>
  <c r="C35" i="119"/>
  <c r="E35" i="119" s="1"/>
  <c r="G35" i="119" s="1"/>
  <c r="B36" i="119"/>
  <c r="B37" i="119" s="1"/>
  <c r="C35" i="14"/>
  <c r="E35" i="14" s="1"/>
  <c r="G35" i="14" s="1"/>
  <c r="B36" i="14"/>
  <c r="B37" i="14" s="1"/>
  <c r="B36" i="104"/>
  <c r="B37" i="104" s="1"/>
  <c r="C35" i="104"/>
  <c r="E35" i="104" s="1"/>
  <c r="G35" i="104" s="1"/>
  <c r="C35" i="50"/>
  <c r="E35" i="50" s="1"/>
  <c r="G35" i="50" s="1"/>
  <c r="B36" i="50"/>
  <c r="B37" i="50" s="1"/>
  <c r="C35" i="64"/>
  <c r="E35" i="64" s="1"/>
  <c r="G35" i="64" s="1"/>
  <c r="B36" i="64"/>
  <c r="B37" i="64" s="1"/>
  <c r="C35" i="22"/>
  <c r="E35" i="22" s="1"/>
  <c r="G35" i="22" s="1"/>
  <c r="B36" i="22"/>
  <c r="B37" i="22" s="1"/>
  <c r="C35" i="46"/>
  <c r="E35" i="46" s="1"/>
  <c r="G35" i="46" s="1"/>
  <c r="B36" i="46"/>
  <c r="B37" i="46" s="1"/>
  <c r="C35" i="78"/>
  <c r="E35" i="78" s="1"/>
  <c r="G35" i="78" s="1"/>
  <c r="B36" i="78"/>
  <c r="B37" i="78" s="1"/>
  <c r="C37" i="78" s="1"/>
  <c r="E37" i="78" s="1"/>
  <c r="G37" i="78" s="1"/>
  <c r="C35" i="80"/>
  <c r="G35" i="80" s="1"/>
  <c r="B36" i="80"/>
  <c r="B37" i="80" s="1"/>
  <c r="C37" i="80" s="1"/>
  <c r="G37" i="80" s="1"/>
  <c r="C35" i="44"/>
  <c r="E35" i="44" s="1"/>
  <c r="G35" i="44" s="1"/>
  <c r="B36" i="44"/>
  <c r="C36" i="53"/>
  <c r="E36" i="53" s="1"/>
  <c r="G36" i="53" s="1"/>
  <c r="B37" i="53"/>
  <c r="C35" i="8"/>
  <c r="G35" i="8" s="1"/>
  <c r="B36" i="8"/>
  <c r="C35" i="66"/>
  <c r="E35" i="66" s="1"/>
  <c r="G35" i="66" s="1"/>
  <c r="B36" i="66"/>
  <c r="B37" i="66" s="1"/>
  <c r="C37" i="66" s="1"/>
  <c r="E37" i="66" s="1"/>
  <c r="G37" i="66" s="1"/>
  <c r="C35" i="67"/>
  <c r="E35" i="67" s="1"/>
  <c r="G35" i="67" s="1"/>
  <c r="B36" i="67"/>
  <c r="B37" i="67" s="1"/>
  <c r="C37" i="67" s="1"/>
  <c r="E37" i="67" s="1"/>
  <c r="G37" i="67" s="1"/>
  <c r="C36" i="49"/>
  <c r="E36" i="49" s="1"/>
  <c r="G36" i="49" s="1"/>
  <c r="B37" i="49"/>
  <c r="BN36" i="27" s="1"/>
  <c r="GJ41" i="41" s="1"/>
  <c r="C35" i="21"/>
  <c r="E35" i="21" s="1"/>
  <c r="G35" i="21" s="1"/>
  <c r="B36" i="21"/>
  <c r="B37" i="21" s="1"/>
  <c r="C37" i="21" s="1"/>
  <c r="E37" i="21" s="1"/>
  <c r="G37" i="21" s="1"/>
  <c r="C34" i="91"/>
  <c r="E34" i="91" s="1"/>
  <c r="G34" i="91" s="1"/>
  <c r="B35" i="91"/>
  <c r="G20" i="92"/>
  <c r="C21" i="92"/>
  <c r="I47" i="86"/>
  <c r="D47" i="86"/>
  <c r="U47" i="86"/>
  <c r="U52" i="86" s="1"/>
  <c r="X47" i="86"/>
  <c r="X52" i="86" s="1"/>
  <c r="AA47" i="86"/>
  <c r="AA52" i="86" s="1"/>
  <c r="V35" i="27"/>
  <c r="AO40" i="41" s="1"/>
  <c r="V34" i="27"/>
  <c r="AO39" i="41" s="1"/>
  <c r="V37" i="27"/>
  <c r="AO42" i="41" s="1"/>
  <c r="V33" i="27"/>
  <c r="AO38" i="41" s="1"/>
  <c r="Q35" i="27"/>
  <c r="U40" i="41" s="1"/>
  <c r="Q37" i="27"/>
  <c r="U42" i="41" s="1"/>
  <c r="Q34" i="27"/>
  <c r="U39" i="41" s="1"/>
  <c r="Q33" i="27"/>
  <c r="U38" i="41" s="1"/>
  <c r="AT35" i="27"/>
  <c r="DP40" i="41" s="1"/>
  <c r="AT37" i="27"/>
  <c r="DP42" i="41" s="1"/>
  <c r="N35" i="27"/>
  <c r="I40" i="41" s="1"/>
  <c r="N37" i="27"/>
  <c r="I42" i="41" s="1"/>
  <c r="N32" i="27"/>
  <c r="I37" i="41" s="1"/>
  <c r="N33" i="27"/>
  <c r="I38" i="41" s="1"/>
  <c r="O35" i="27"/>
  <c r="M40" i="41" s="1"/>
  <c r="O37" i="27"/>
  <c r="M42" i="41" s="1"/>
  <c r="O33" i="27"/>
  <c r="M38" i="41" s="1"/>
  <c r="BA35" i="27"/>
  <c r="ER40" i="41" s="1"/>
  <c r="BA37" i="27"/>
  <c r="ER42" i="41" s="1"/>
  <c r="BA34" i="27"/>
  <c r="ER39" i="41" s="1"/>
  <c r="BA36" i="27"/>
  <c r="ER41" i="41" s="1"/>
  <c r="BA32" i="27"/>
  <c r="ER37" i="41" s="1"/>
  <c r="BA33" i="27"/>
  <c r="ER38" i="41" s="1"/>
  <c r="BM40" i="27"/>
  <c r="BS40" i="27" l="1"/>
  <c r="DS46" i="41"/>
  <c r="AQ38" i="27"/>
  <c r="DD43" i="41" s="1"/>
  <c r="DE43" i="41" s="1"/>
  <c r="EM46" i="41"/>
  <c r="AQ35" i="27"/>
  <c r="DD40" i="41" s="1"/>
  <c r="AQ31" i="27"/>
  <c r="DD34" i="41" s="1"/>
  <c r="DF34" i="41" s="1"/>
  <c r="X8" i="27"/>
  <c r="AW5" i="41" s="1"/>
  <c r="AY5" i="41" s="1"/>
  <c r="X11" i="27"/>
  <c r="AW10" i="41" s="1"/>
  <c r="X12" i="27"/>
  <c r="AW11" i="41" s="1"/>
  <c r="X27" i="27"/>
  <c r="AW30" i="41" s="1"/>
  <c r="X29" i="27"/>
  <c r="AW32" i="41" s="1"/>
  <c r="X34" i="27"/>
  <c r="AW39" i="41" s="1"/>
  <c r="X30" i="27"/>
  <c r="AW33" i="41" s="1"/>
  <c r="X33" i="27"/>
  <c r="AW38" i="41" s="1"/>
  <c r="AE13" i="27"/>
  <c r="CC12" i="41" s="1"/>
  <c r="AE11" i="27"/>
  <c r="CC10" i="41" s="1"/>
  <c r="AE9" i="27"/>
  <c r="CC6" i="41" s="1"/>
  <c r="AQ17" i="27"/>
  <c r="DD16" i="41" s="1"/>
  <c r="AQ16" i="27"/>
  <c r="DD15" i="41" s="1"/>
  <c r="AQ15" i="27"/>
  <c r="DD14" i="41" s="1"/>
  <c r="AE33" i="27"/>
  <c r="CC38" i="41" s="1"/>
  <c r="AE37" i="27"/>
  <c r="CC42" i="41" s="1"/>
  <c r="AC40" i="27"/>
  <c r="AE35" i="27"/>
  <c r="CC40" i="41" s="1"/>
  <c r="F46" i="86"/>
  <c r="GF47" i="41"/>
  <c r="BU47" i="41"/>
  <c r="HD47" i="41"/>
  <c r="HF43" i="41"/>
  <c r="HE43" i="41"/>
  <c r="HB43" i="41"/>
  <c r="HA43" i="41"/>
  <c r="GZ47" i="41"/>
  <c r="R52" i="86"/>
  <c r="R49" i="86"/>
  <c r="GG43" i="41"/>
  <c r="GH43" i="41"/>
  <c r="GF44" i="41"/>
  <c r="GF46" i="41" s="1"/>
  <c r="BU44" i="41"/>
  <c r="BU46" i="41" s="1"/>
  <c r="HD44" i="41"/>
  <c r="HD46" i="41" s="1"/>
  <c r="BW43" i="41"/>
  <c r="BV43" i="41"/>
  <c r="V43" i="41"/>
  <c r="W43" i="41"/>
  <c r="DR43" i="41"/>
  <c r="DQ43" i="41"/>
  <c r="O43" i="41"/>
  <c r="N43" i="41"/>
  <c r="ES43" i="41"/>
  <c r="ET43" i="41"/>
  <c r="BY43" i="41"/>
  <c r="AD40" i="27"/>
  <c r="CR44" i="41"/>
  <c r="CR47" i="41"/>
  <c r="AQ37" i="27"/>
  <c r="DD42" i="41" s="1"/>
  <c r="DF42" i="41" s="1"/>
  <c r="FS46" i="41"/>
  <c r="AQ33" i="27"/>
  <c r="DD38" i="41" s="1"/>
  <c r="BT40" i="27"/>
  <c r="AQ14" i="27"/>
  <c r="DD13" i="41" s="1"/>
  <c r="AQ12" i="27"/>
  <c r="DD11" i="41" s="1"/>
  <c r="AQ13" i="27"/>
  <c r="DD12" i="41" s="1"/>
  <c r="AQ11" i="27"/>
  <c r="DD10" i="41" s="1"/>
  <c r="AQ8" i="27"/>
  <c r="AQ9" i="27"/>
  <c r="DD6" i="41" s="1"/>
  <c r="AQ10" i="27"/>
  <c r="DD7" i="41" s="1"/>
  <c r="E36" i="11"/>
  <c r="G36" i="11" s="1"/>
  <c r="AQ36" i="27"/>
  <c r="DD41" i="41" s="1"/>
  <c r="AQ32" i="27"/>
  <c r="DD37" i="41" s="1"/>
  <c r="AQ34" i="27"/>
  <c r="DD39" i="41" s="1"/>
  <c r="CA42" i="41"/>
  <c r="BZ42" i="41"/>
  <c r="GI46" i="41"/>
  <c r="DG46" i="41"/>
  <c r="AN46" i="41"/>
  <c r="DK46" i="41"/>
  <c r="FC46" i="41"/>
  <c r="BH46" i="41"/>
  <c r="AE32" i="27"/>
  <c r="CC37" i="41" s="1"/>
  <c r="AE36" i="27"/>
  <c r="CC41" i="41" s="1"/>
  <c r="AE31" i="27"/>
  <c r="CC34" i="41" s="1"/>
  <c r="AE27" i="27"/>
  <c r="CC30" i="41" s="1"/>
  <c r="AE23" i="27"/>
  <c r="CC24" i="41" s="1"/>
  <c r="CD24" i="41" s="1"/>
  <c r="AE24" i="27"/>
  <c r="CC25" i="41" s="1"/>
  <c r="CD25" i="41" s="1"/>
  <c r="AE20" i="27"/>
  <c r="CC21" i="41" s="1"/>
  <c r="CE21" i="41" s="1"/>
  <c r="AE18" i="27"/>
  <c r="CC19" i="41" s="1"/>
  <c r="CD19" i="41" s="1"/>
  <c r="AE19" i="27"/>
  <c r="CC20" i="41" s="1"/>
  <c r="CD20" i="41" s="1"/>
  <c r="AE17" i="27"/>
  <c r="CC16" i="41" s="1"/>
  <c r="AE15" i="27"/>
  <c r="CC14" i="41" s="1"/>
  <c r="AE16" i="27"/>
  <c r="CC15" i="41" s="1"/>
  <c r="AE14" i="27"/>
  <c r="CC13" i="41" s="1"/>
  <c r="AE12" i="27"/>
  <c r="CC11" i="41" s="1"/>
  <c r="BC38" i="27"/>
  <c r="EZ43" i="41" s="1"/>
  <c r="C37" i="111"/>
  <c r="E37" i="111" s="1"/>
  <c r="G37" i="111" s="1"/>
  <c r="BF38" i="27"/>
  <c r="BE43" i="41" s="1"/>
  <c r="C37" i="125"/>
  <c r="E37" i="125" s="1"/>
  <c r="G37" i="125" s="1"/>
  <c r="AW38" i="27"/>
  <c r="EB43" i="41" s="1"/>
  <c r="C37" i="93"/>
  <c r="E37" i="93" s="1"/>
  <c r="G37" i="93" s="1"/>
  <c r="AV38" i="27"/>
  <c r="DX43" i="41" s="1"/>
  <c r="C37" i="61"/>
  <c r="E37" i="61" s="1"/>
  <c r="G37" i="61" s="1"/>
  <c r="W38" i="27"/>
  <c r="AS43" i="41" s="1"/>
  <c r="C37" i="16"/>
  <c r="E37" i="16" s="1"/>
  <c r="G37" i="16" s="1"/>
  <c r="AR38" i="27"/>
  <c r="DH43" i="41" s="1"/>
  <c r="C37" i="19"/>
  <c r="E37" i="19" s="1"/>
  <c r="G37" i="19" s="1"/>
  <c r="AG38" i="27"/>
  <c r="CK43" i="41" s="1"/>
  <c r="C37" i="77"/>
  <c r="E37" i="77" s="1"/>
  <c r="G37" i="77" s="1"/>
  <c r="AF38" i="27"/>
  <c r="CG43" i="41" s="1"/>
  <c r="C37" i="75"/>
  <c r="E37" i="75" s="1"/>
  <c r="G37" i="75" s="1"/>
  <c r="BB38" i="27"/>
  <c r="EV43" i="41" s="1"/>
  <c r="C37" i="112"/>
  <c r="E37" i="112" s="1"/>
  <c r="G37" i="112" s="1"/>
  <c r="AP38" i="27"/>
  <c r="CV43" i="41" s="1"/>
  <c r="C37" i="124"/>
  <c r="E37" i="124" s="1"/>
  <c r="G37" i="124" s="1"/>
  <c r="AX38" i="27"/>
  <c r="EF43" i="41" s="1"/>
  <c r="C37" i="88"/>
  <c r="E37" i="88" s="1"/>
  <c r="G37" i="88" s="1"/>
  <c r="S38" i="27"/>
  <c r="AC43" i="41" s="1"/>
  <c r="C37" i="18"/>
  <c r="E37" i="18" s="1"/>
  <c r="G37" i="18" s="1"/>
  <c r="T38" i="27"/>
  <c r="AG43" i="41" s="1"/>
  <c r="C37" i="119"/>
  <c r="E37" i="119" s="1"/>
  <c r="G37" i="119" s="1"/>
  <c r="P38" i="27"/>
  <c r="Q43" i="41" s="1"/>
  <c r="C37" i="14"/>
  <c r="E37" i="14" s="1"/>
  <c r="G37" i="14" s="1"/>
  <c r="AM38" i="27"/>
  <c r="CZ43" i="41" s="1"/>
  <c r="C37" i="104"/>
  <c r="E37" i="104" s="1"/>
  <c r="G37" i="104" s="1"/>
  <c r="BG38" i="27"/>
  <c r="FL43" i="41" s="1"/>
  <c r="C37" i="50"/>
  <c r="E37" i="50" s="1"/>
  <c r="G37" i="50" s="1"/>
  <c r="U38" i="27"/>
  <c r="AK43" i="41" s="1"/>
  <c r="C37" i="64"/>
  <c r="E37" i="64" s="1"/>
  <c r="G37" i="64" s="1"/>
  <c r="R38" i="27"/>
  <c r="Y43" i="41" s="1"/>
  <c r="C37" i="22"/>
  <c r="E37" i="22" s="1"/>
  <c r="G37" i="22" s="1"/>
  <c r="BI38" i="27"/>
  <c r="FP43" i="41" s="1"/>
  <c r="C37" i="46"/>
  <c r="E37" i="46" s="1"/>
  <c r="G37" i="46" s="1"/>
  <c r="CS44" i="41"/>
  <c r="X32" i="27"/>
  <c r="AW37" i="41" s="1"/>
  <c r="AY37" i="41" s="1"/>
  <c r="X9" i="27"/>
  <c r="AW6" i="41" s="1"/>
  <c r="AY6" i="41" s="1"/>
  <c r="CR46" i="41"/>
  <c r="X31" i="27"/>
  <c r="AW34" i="41" s="1"/>
  <c r="AX34" i="41" s="1"/>
  <c r="X23" i="27"/>
  <c r="AW24" i="41" s="1"/>
  <c r="AY24" i="41" s="1"/>
  <c r="X28" i="27"/>
  <c r="AW31" i="41" s="1"/>
  <c r="AY31" i="41" s="1"/>
  <c r="X22" i="27"/>
  <c r="AW23" i="41" s="1"/>
  <c r="AX23" i="41" s="1"/>
  <c r="X21" i="27"/>
  <c r="AW22" i="41" s="1"/>
  <c r="AX22" i="41" s="1"/>
  <c r="X20" i="27"/>
  <c r="AW21" i="41" s="1"/>
  <c r="AY21" i="41" s="1"/>
  <c r="X19" i="27"/>
  <c r="AW20" i="41" s="1"/>
  <c r="AX20" i="41" s="1"/>
  <c r="X26" i="27"/>
  <c r="AW29" i="41" s="1"/>
  <c r="AX29" i="41" s="1"/>
  <c r="X15" i="27"/>
  <c r="AW14" i="41" s="1"/>
  <c r="AY14" i="41" s="1"/>
  <c r="X24" i="27"/>
  <c r="AW25" i="41" s="1"/>
  <c r="AY25" i="41" s="1"/>
  <c r="X25" i="27"/>
  <c r="AW28" i="41" s="1"/>
  <c r="AX28" i="41" s="1"/>
  <c r="X36" i="27"/>
  <c r="AW41" i="41" s="1"/>
  <c r="AY41" i="41" s="1"/>
  <c r="X14" i="27"/>
  <c r="AW13" i="41" s="1"/>
  <c r="AX13" i="41" s="1"/>
  <c r="X13" i="27"/>
  <c r="AW12" i="41" s="1"/>
  <c r="AY12" i="41" s="1"/>
  <c r="X35" i="27"/>
  <c r="AW40" i="41" s="1"/>
  <c r="AY40" i="41" s="1"/>
  <c r="X10" i="27"/>
  <c r="AW7" i="41" s="1"/>
  <c r="N21" i="41"/>
  <c r="O21" i="41"/>
  <c r="N19" i="41"/>
  <c r="O19" i="41"/>
  <c r="M26" i="41"/>
  <c r="N20" i="41"/>
  <c r="O20" i="41"/>
  <c r="N22" i="41"/>
  <c r="O22" i="41"/>
  <c r="N24" i="41"/>
  <c r="O24" i="41"/>
  <c r="O25" i="41"/>
  <c r="N25" i="41"/>
  <c r="N23" i="41"/>
  <c r="O23" i="41"/>
  <c r="DF22" i="41"/>
  <c r="DE22" i="41"/>
  <c r="DF25" i="41"/>
  <c r="DE25" i="41"/>
  <c r="DE23" i="41"/>
  <c r="DF23" i="41"/>
  <c r="DE19" i="41"/>
  <c r="DF19" i="41"/>
  <c r="DD26" i="41"/>
  <c r="DE20" i="41"/>
  <c r="DF20" i="41"/>
  <c r="DF21" i="41"/>
  <c r="DE21" i="41"/>
  <c r="DE24" i="41"/>
  <c r="DF24" i="41"/>
  <c r="ES22" i="41"/>
  <c r="ET22" i="41"/>
  <c r="ES21" i="41"/>
  <c r="ET21" i="41"/>
  <c r="ES23" i="41"/>
  <c r="ET23" i="41"/>
  <c r="ES19" i="41"/>
  <c r="ET19" i="41"/>
  <c r="ER26" i="41"/>
  <c r="ES24" i="41"/>
  <c r="ET24" i="41"/>
  <c r="ES25" i="41"/>
  <c r="ET25" i="41"/>
  <c r="ES20" i="41"/>
  <c r="ET20" i="41"/>
  <c r="DQ19" i="41"/>
  <c r="DP26" i="41"/>
  <c r="DR19" i="41"/>
  <c r="DQ25" i="41"/>
  <c r="DR25" i="41"/>
  <c r="DQ22" i="41"/>
  <c r="DR22" i="41"/>
  <c r="DQ21" i="41"/>
  <c r="DR21" i="41"/>
  <c r="DR20" i="41"/>
  <c r="DQ20" i="41"/>
  <c r="DQ23" i="41"/>
  <c r="DR23" i="41"/>
  <c r="DR24" i="41"/>
  <c r="DQ24" i="41"/>
  <c r="V19" i="41"/>
  <c r="U26" i="41"/>
  <c r="W19" i="41"/>
  <c r="W21" i="41"/>
  <c r="V21" i="41"/>
  <c r="V20" i="41"/>
  <c r="W20" i="41"/>
  <c r="V25" i="41"/>
  <c r="W25" i="41"/>
  <c r="V23" i="41"/>
  <c r="W23" i="41"/>
  <c r="V22" i="41"/>
  <c r="W22" i="41"/>
  <c r="W24" i="41"/>
  <c r="V24" i="41"/>
  <c r="AP23" i="41"/>
  <c r="AQ23" i="41"/>
  <c r="AP22" i="41"/>
  <c r="AQ22" i="41"/>
  <c r="AP19" i="41"/>
  <c r="AO26" i="41"/>
  <c r="AQ19" i="41"/>
  <c r="AP20" i="41"/>
  <c r="AQ20" i="41"/>
  <c r="AQ21" i="41"/>
  <c r="AP21" i="41"/>
  <c r="AP25" i="41"/>
  <c r="AQ25" i="41"/>
  <c r="AQ24" i="41"/>
  <c r="AP24" i="41"/>
  <c r="AO35" i="41"/>
  <c r="J24" i="41"/>
  <c r="K24" i="41"/>
  <c r="K19" i="41"/>
  <c r="I26" i="41"/>
  <c r="J19" i="41"/>
  <c r="K20" i="41"/>
  <c r="J20" i="41"/>
  <c r="K23" i="41"/>
  <c r="J23" i="41"/>
  <c r="K25" i="41"/>
  <c r="J25" i="41"/>
  <c r="J21" i="41"/>
  <c r="K21" i="41"/>
  <c r="J22" i="41"/>
  <c r="K22" i="41"/>
  <c r="ER44" i="41"/>
  <c r="M44" i="41"/>
  <c r="U44" i="41"/>
  <c r="AO44" i="41"/>
  <c r="ER35" i="41"/>
  <c r="DP35" i="41"/>
  <c r="U35" i="41"/>
  <c r="M35" i="41"/>
  <c r="DP44" i="41"/>
  <c r="GZ44" i="41"/>
  <c r="GZ46" i="41" s="1"/>
  <c r="K43" i="41"/>
  <c r="X38" i="27"/>
  <c r="AW43" i="41" s="1"/>
  <c r="AY43" i="41" s="1"/>
  <c r="X18" i="27"/>
  <c r="AW19" i="41" s="1"/>
  <c r="X17" i="27"/>
  <c r="AW16" i="41" s="1"/>
  <c r="AX16" i="41" s="1"/>
  <c r="X37" i="27"/>
  <c r="AW42" i="41" s="1"/>
  <c r="AY42" i="41" s="1"/>
  <c r="X16" i="27"/>
  <c r="AW15" i="41" s="1"/>
  <c r="AX15" i="41" s="1"/>
  <c r="AE22" i="27"/>
  <c r="CC23" i="41" s="1"/>
  <c r="AE21" i="27"/>
  <c r="CC22" i="41" s="1"/>
  <c r="AE34" i="27"/>
  <c r="CC39" i="41" s="1"/>
  <c r="CD39" i="41" s="1"/>
  <c r="AE26" i="27"/>
  <c r="CC29" i="41" s="1"/>
  <c r="CD29" i="41" s="1"/>
  <c r="AE38" i="27"/>
  <c r="CC43" i="41" s="1"/>
  <c r="AE25" i="27"/>
  <c r="CC28" i="41" s="1"/>
  <c r="AE28" i="27"/>
  <c r="CC31" i="41" s="1"/>
  <c r="CE31" i="41" s="1"/>
  <c r="AE8" i="27"/>
  <c r="CC5" i="41" s="1"/>
  <c r="AE29" i="27"/>
  <c r="CC32" i="41" s="1"/>
  <c r="CE32" i="41" s="1"/>
  <c r="AE10" i="27"/>
  <c r="CC7" i="41" s="1"/>
  <c r="CE7" i="41" s="1"/>
  <c r="AE30" i="27"/>
  <c r="CC33" i="41" s="1"/>
  <c r="CD33" i="41" s="1"/>
  <c r="AP43" i="41"/>
  <c r="I52" i="86"/>
  <c r="AB38" i="27"/>
  <c r="BQ43" i="41" s="1"/>
  <c r="BR43" i="41" s="1"/>
  <c r="B37" i="8"/>
  <c r="C37" i="8" s="1"/>
  <c r="G37" i="8" s="1"/>
  <c r="D49" i="86"/>
  <c r="D51" i="86" s="1"/>
  <c r="B37" i="44"/>
  <c r="C37" i="44" s="1"/>
  <c r="E37" i="44" s="1"/>
  <c r="G37" i="44" s="1"/>
  <c r="BN38" i="27"/>
  <c r="GJ43" i="41" s="1"/>
  <c r="F13" i="86"/>
  <c r="AD51" i="86"/>
  <c r="I49" i="86"/>
  <c r="I51" i="86" s="1"/>
  <c r="C36" i="121"/>
  <c r="E36" i="121" s="1"/>
  <c r="G36" i="121" s="1"/>
  <c r="B37" i="121"/>
  <c r="BE35" i="27" s="1"/>
  <c r="FH40" i="41" s="1"/>
  <c r="BD35" i="27"/>
  <c r="FD40" i="41" s="1"/>
  <c r="FE40" i="41" s="1"/>
  <c r="BD38" i="27"/>
  <c r="FD43" i="41" s="1"/>
  <c r="Z36" i="27"/>
  <c r="BI41" i="41" s="1"/>
  <c r="BJ41" i="41" s="1"/>
  <c r="Z38" i="27"/>
  <c r="BI43" i="41" s="1"/>
  <c r="C37" i="94"/>
  <c r="E37" i="94" s="1"/>
  <c r="G37" i="94" s="1"/>
  <c r="AZ38" i="27"/>
  <c r="EN43" i="41" s="1"/>
  <c r="C37" i="95"/>
  <c r="E37" i="95" s="1"/>
  <c r="G37" i="95" s="1"/>
  <c r="AY38" i="27"/>
  <c r="EJ43" i="41" s="1"/>
  <c r="B37" i="38"/>
  <c r="AA26" i="27" s="1"/>
  <c r="BM29" i="41" s="1"/>
  <c r="Y36" i="27"/>
  <c r="BA41" i="41" s="1"/>
  <c r="BC41" i="41" s="1"/>
  <c r="Y38" i="27"/>
  <c r="BA43" i="41" s="1"/>
  <c r="AI38" i="27"/>
  <c r="CO43" i="41" s="1"/>
  <c r="B38" i="53"/>
  <c r="BQ36" i="27"/>
  <c r="GR41" i="41" s="1"/>
  <c r="GS41" i="41" s="1"/>
  <c r="BQ38" i="27"/>
  <c r="GR43" i="41" s="1"/>
  <c r="BR36" i="27"/>
  <c r="GV41" i="41" s="1"/>
  <c r="BR38" i="27"/>
  <c r="GV43" i="41" s="1"/>
  <c r="BJ36" i="27"/>
  <c r="FT41" i="41" s="1"/>
  <c r="FV41" i="41" s="1"/>
  <c r="BJ38" i="27"/>
  <c r="FT43" i="41" s="1"/>
  <c r="O51" i="86"/>
  <c r="GH46" i="41"/>
  <c r="GH47" i="41"/>
  <c r="L51" i="86"/>
  <c r="ET42" i="41"/>
  <c r="ES42" i="41"/>
  <c r="N42" i="41"/>
  <c r="O42" i="41"/>
  <c r="DR42" i="41"/>
  <c r="DQ42" i="41"/>
  <c r="W42" i="41"/>
  <c r="V42" i="41"/>
  <c r="AQ42" i="41"/>
  <c r="AP42" i="41"/>
  <c r="J42" i="41"/>
  <c r="K42" i="41"/>
  <c r="AO17" i="41"/>
  <c r="HB42" i="41"/>
  <c r="HA42" i="41"/>
  <c r="ER17" i="41"/>
  <c r="DP17" i="41"/>
  <c r="M17" i="41"/>
  <c r="U17" i="41"/>
  <c r="AA49" i="86"/>
  <c r="AA51" i="86" s="1"/>
  <c r="DF28" i="41"/>
  <c r="DE28" i="41"/>
  <c r="AQ12" i="41"/>
  <c r="AP12" i="41"/>
  <c r="DQ11" i="41"/>
  <c r="DR11" i="41"/>
  <c r="W28" i="41"/>
  <c r="V28" i="41"/>
  <c r="ET29" i="41"/>
  <c r="ES29" i="41"/>
  <c r="O13" i="41"/>
  <c r="N13" i="41"/>
  <c r="N39" i="41"/>
  <c r="O39" i="41"/>
  <c r="K28" i="41"/>
  <c r="J28" i="41"/>
  <c r="W30" i="41"/>
  <c r="V30" i="41"/>
  <c r="AP13" i="41"/>
  <c r="AQ13" i="41"/>
  <c r="ET30" i="41"/>
  <c r="ES30" i="41"/>
  <c r="K30" i="41"/>
  <c r="J30" i="41"/>
  <c r="W31" i="41"/>
  <c r="V31" i="41"/>
  <c r="DQ10" i="41"/>
  <c r="DR10" i="41"/>
  <c r="J38" i="41"/>
  <c r="K38" i="41"/>
  <c r="DF31" i="41"/>
  <c r="DE31" i="41"/>
  <c r="ET31" i="41"/>
  <c r="ES31" i="41"/>
  <c r="J31" i="41"/>
  <c r="K31" i="41"/>
  <c r="O12" i="41"/>
  <c r="N12" i="41"/>
  <c r="J40" i="41"/>
  <c r="K40" i="41"/>
  <c r="V10" i="41"/>
  <c r="W10" i="41"/>
  <c r="O10" i="41"/>
  <c r="N10" i="41"/>
  <c r="K10" i="41"/>
  <c r="J10" i="41"/>
  <c r="AQ28" i="41"/>
  <c r="AP28" i="41"/>
  <c r="O30" i="41"/>
  <c r="N30" i="41"/>
  <c r="J29" i="41"/>
  <c r="K29" i="41"/>
  <c r="ET37" i="41"/>
  <c r="ES37" i="41"/>
  <c r="W11" i="41"/>
  <c r="V11" i="41"/>
  <c r="W37" i="41"/>
  <c r="V37" i="41"/>
  <c r="R51" i="86"/>
  <c r="DF29" i="41"/>
  <c r="DE29" i="41"/>
  <c r="K11" i="41"/>
  <c r="J11" i="41"/>
  <c r="K39" i="41"/>
  <c r="J39" i="41"/>
  <c r="V12" i="41"/>
  <c r="W12" i="41"/>
  <c r="AP29" i="41"/>
  <c r="AQ29" i="41"/>
  <c r="X49" i="86"/>
  <c r="X51" i="86" s="1"/>
  <c r="L52" i="86"/>
  <c r="N31" i="41"/>
  <c r="O31" i="41"/>
  <c r="N37" i="41"/>
  <c r="O37" i="41"/>
  <c r="ES10" i="41"/>
  <c r="ET10" i="41"/>
  <c r="ES11" i="41"/>
  <c r="ET11" i="41"/>
  <c r="K12" i="41"/>
  <c r="J12" i="41"/>
  <c r="V13" i="41"/>
  <c r="W13" i="41"/>
  <c r="AP30" i="41"/>
  <c r="AQ30" i="41"/>
  <c r="AQ11" i="41"/>
  <c r="AP11" i="41"/>
  <c r="DQ37" i="41"/>
  <c r="DR37" i="41"/>
  <c r="O11" i="41"/>
  <c r="N11" i="41"/>
  <c r="V29" i="41"/>
  <c r="W29" i="41"/>
  <c r="W38" i="41"/>
  <c r="V38" i="41"/>
  <c r="ET39" i="41"/>
  <c r="ES39" i="41"/>
  <c r="ET13" i="41"/>
  <c r="ES13" i="41"/>
  <c r="J13" i="41"/>
  <c r="K13" i="41"/>
  <c r="DR28" i="41"/>
  <c r="DQ28" i="41"/>
  <c r="AQ31" i="41"/>
  <c r="AP31" i="41"/>
  <c r="AP37" i="41"/>
  <c r="AQ37" i="41"/>
  <c r="N29" i="41"/>
  <c r="O29" i="41"/>
  <c r="K37" i="41"/>
  <c r="J37" i="41"/>
  <c r="DR13" i="41"/>
  <c r="DQ13" i="41"/>
  <c r="ES38" i="41"/>
  <c r="ET38" i="41"/>
  <c r="AQ38" i="41"/>
  <c r="AP38" i="41"/>
  <c r="ET40" i="41"/>
  <c r="ES40" i="41"/>
  <c r="AQ39" i="41"/>
  <c r="AP39" i="41"/>
  <c r="DR31" i="41"/>
  <c r="DQ31" i="41"/>
  <c r="N40" i="41"/>
  <c r="O40" i="41"/>
  <c r="DF30" i="41"/>
  <c r="DE30" i="41"/>
  <c r="DR39" i="41"/>
  <c r="DQ39" i="41"/>
  <c r="DR40" i="41"/>
  <c r="DQ40" i="41"/>
  <c r="ES12" i="41"/>
  <c r="ET12" i="41"/>
  <c r="O28" i="41"/>
  <c r="N28" i="41"/>
  <c r="DR29" i="41"/>
  <c r="DQ29" i="41"/>
  <c r="AP10" i="41"/>
  <c r="AQ10" i="41"/>
  <c r="U49" i="86"/>
  <c r="U51" i="86" s="1"/>
  <c r="D52" i="86"/>
  <c r="N38" i="41"/>
  <c r="O38" i="41"/>
  <c r="DQ12" i="41"/>
  <c r="DR12" i="41"/>
  <c r="DQ38" i="41"/>
  <c r="DR38" i="41"/>
  <c r="ES28" i="41"/>
  <c r="ET28" i="41"/>
  <c r="W39" i="41"/>
  <c r="V39" i="41"/>
  <c r="W40" i="41"/>
  <c r="V40" i="41"/>
  <c r="AQ40" i="41"/>
  <c r="AP40" i="41"/>
  <c r="DR30" i="41"/>
  <c r="DQ30" i="41"/>
  <c r="BN35" i="27"/>
  <c r="GJ40" i="41" s="1"/>
  <c r="BN34" i="27"/>
  <c r="GJ39" i="41" s="1"/>
  <c r="BQ34" i="27"/>
  <c r="GR39" i="41" s="1"/>
  <c r="BQ35" i="27"/>
  <c r="GR40" i="41" s="1"/>
  <c r="BQ33" i="27"/>
  <c r="GR38" i="41" s="1"/>
  <c r="BR37" i="27"/>
  <c r="GV42" i="41" s="1"/>
  <c r="Z37" i="27"/>
  <c r="BI42" i="41" s="1"/>
  <c r="Z35" i="27"/>
  <c r="BI40" i="41" s="1"/>
  <c r="BR9" i="27"/>
  <c r="GV6" i="41" s="1"/>
  <c r="BR8" i="27"/>
  <c r="BR10" i="27"/>
  <c r="GV7" i="41" s="1"/>
  <c r="BR12" i="27"/>
  <c r="GV11" i="41" s="1"/>
  <c r="BR11" i="27"/>
  <c r="GV10" i="41" s="1"/>
  <c r="BR14" i="27"/>
  <c r="GV13" i="41" s="1"/>
  <c r="BR16" i="27"/>
  <c r="GV15" i="41" s="1"/>
  <c r="BR15" i="27"/>
  <c r="GV14" i="41" s="1"/>
  <c r="BR13" i="27"/>
  <c r="GV12" i="41" s="1"/>
  <c r="BR17" i="27"/>
  <c r="GV16" i="41" s="1"/>
  <c r="BR18" i="27"/>
  <c r="GV19" i="41" s="1"/>
  <c r="BR21" i="27"/>
  <c r="GV22" i="41" s="1"/>
  <c r="BR19" i="27"/>
  <c r="GV20" i="41" s="1"/>
  <c r="BR22" i="27"/>
  <c r="GV23" i="41" s="1"/>
  <c r="BR20" i="27"/>
  <c r="GV21" i="41" s="1"/>
  <c r="BR23" i="27"/>
  <c r="GV24" i="41" s="1"/>
  <c r="BR24" i="27"/>
  <c r="GV25" i="41" s="1"/>
  <c r="BR25" i="27"/>
  <c r="GV28" i="41" s="1"/>
  <c r="BR26" i="27"/>
  <c r="GV29" i="41" s="1"/>
  <c r="BR28" i="27"/>
  <c r="GV31" i="41" s="1"/>
  <c r="BR30" i="27"/>
  <c r="GV33" i="41" s="1"/>
  <c r="BR27" i="27"/>
  <c r="GV30" i="41" s="1"/>
  <c r="BR29" i="27"/>
  <c r="GV32" i="41" s="1"/>
  <c r="BR33" i="27"/>
  <c r="GV38" i="41" s="1"/>
  <c r="BR31" i="27"/>
  <c r="GV34" i="41" s="1"/>
  <c r="BR32" i="27"/>
  <c r="GV37" i="41" s="1"/>
  <c r="BR35" i="27"/>
  <c r="GV40" i="41" s="1"/>
  <c r="Z34" i="27"/>
  <c r="BI39" i="41" s="1"/>
  <c r="BD34" i="27"/>
  <c r="FD39" i="41" s="1"/>
  <c r="BJ35" i="27"/>
  <c r="FT40" i="41" s="1"/>
  <c r="BJ34" i="27"/>
  <c r="FT39" i="41" s="1"/>
  <c r="BR34" i="27"/>
  <c r="GV39" i="41" s="1"/>
  <c r="BC36" i="27"/>
  <c r="EZ41" i="41" s="1"/>
  <c r="BC35" i="27"/>
  <c r="EZ40" i="41" s="1"/>
  <c r="BC34" i="27"/>
  <c r="EZ39" i="41" s="1"/>
  <c r="S37" i="27"/>
  <c r="AC42" i="41" s="1"/>
  <c r="S35" i="27"/>
  <c r="AC40" i="41" s="1"/>
  <c r="T37" i="27"/>
  <c r="AG42" i="41" s="1"/>
  <c r="T35" i="27"/>
  <c r="AG40" i="41" s="1"/>
  <c r="R35" i="27"/>
  <c r="Y40" i="41" s="1"/>
  <c r="R37" i="27"/>
  <c r="Y42" i="41" s="1"/>
  <c r="AB35" i="27"/>
  <c r="BQ40" i="41" s="1"/>
  <c r="F47" i="86"/>
  <c r="F52" i="86" s="1"/>
  <c r="W35" i="27"/>
  <c r="AS40" i="41" s="1"/>
  <c r="W37" i="27"/>
  <c r="AS42" i="41" s="1"/>
  <c r="AF35" i="27"/>
  <c r="CG40" i="41" s="1"/>
  <c r="AF37" i="27"/>
  <c r="CG42" i="41" s="1"/>
  <c r="BB35" i="27"/>
  <c r="EV40" i="41" s="1"/>
  <c r="BB33" i="27"/>
  <c r="EV38" i="41" s="1"/>
  <c r="AP35" i="27"/>
  <c r="CV40" i="41" s="1"/>
  <c r="AP34" i="27"/>
  <c r="CV39" i="41" s="1"/>
  <c r="AP36" i="27"/>
  <c r="CV41" i="41" s="1"/>
  <c r="AX35" i="27"/>
  <c r="EF40" i="41" s="1"/>
  <c r="AX36" i="27"/>
  <c r="EF41" i="41" s="1"/>
  <c r="AX34" i="27"/>
  <c r="EF39" i="41" s="1"/>
  <c r="AB36" i="27"/>
  <c r="BQ41" i="41" s="1"/>
  <c r="BD37" i="27"/>
  <c r="FD42" i="41" s="1"/>
  <c r="BD33" i="27"/>
  <c r="FD38" i="41" s="1"/>
  <c r="BD31" i="27"/>
  <c r="FD34" i="41" s="1"/>
  <c r="BD30" i="27"/>
  <c r="FD33" i="41" s="1"/>
  <c r="BD29" i="27"/>
  <c r="FD32" i="41" s="1"/>
  <c r="BD28" i="27"/>
  <c r="FD31" i="41" s="1"/>
  <c r="BD27" i="27"/>
  <c r="FD30" i="41" s="1"/>
  <c r="BD26" i="27"/>
  <c r="FD29" i="41" s="1"/>
  <c r="BD24" i="27"/>
  <c r="FD25" i="41" s="1"/>
  <c r="BD25" i="27"/>
  <c r="FD28" i="41" s="1"/>
  <c r="BD23" i="27"/>
  <c r="FD24" i="41" s="1"/>
  <c r="BD22" i="27"/>
  <c r="FD23" i="41" s="1"/>
  <c r="BD21" i="27"/>
  <c r="FD22" i="41" s="1"/>
  <c r="BD19" i="27"/>
  <c r="FD20" i="41" s="1"/>
  <c r="BD20" i="27"/>
  <c r="FD21" i="41" s="1"/>
  <c r="BD18" i="27"/>
  <c r="FD19" i="41" s="1"/>
  <c r="BD15" i="27"/>
  <c r="FD14" i="41" s="1"/>
  <c r="BD17" i="27"/>
  <c r="FD16" i="41" s="1"/>
  <c r="BD16" i="27"/>
  <c r="FD15" i="41" s="1"/>
  <c r="BD14" i="27"/>
  <c r="FD13" i="41" s="1"/>
  <c r="BD13" i="27"/>
  <c r="FD12" i="41" s="1"/>
  <c r="BD12" i="27"/>
  <c r="FD11" i="41" s="1"/>
  <c r="BD11" i="27"/>
  <c r="FD10" i="41" s="1"/>
  <c r="BD10" i="27"/>
  <c r="FD7" i="41" s="1"/>
  <c r="BD8" i="27"/>
  <c r="BD9" i="27"/>
  <c r="FD6" i="41" s="1"/>
  <c r="C36" i="117"/>
  <c r="E36" i="117" s="1"/>
  <c r="G36" i="117" s="1"/>
  <c r="Z33" i="27"/>
  <c r="BI38" i="41" s="1"/>
  <c r="Z32" i="27"/>
  <c r="BI37" i="41" s="1"/>
  <c r="Z31" i="27"/>
  <c r="BI34" i="41" s="1"/>
  <c r="Z30" i="27"/>
  <c r="BI33" i="41" s="1"/>
  <c r="Z29" i="27"/>
  <c r="BI32" i="41" s="1"/>
  <c r="Z28" i="27"/>
  <c r="BI31" i="41" s="1"/>
  <c r="Z27" i="27"/>
  <c r="BI30" i="41" s="1"/>
  <c r="Z26" i="27"/>
  <c r="BI29" i="41" s="1"/>
  <c r="Z25" i="27"/>
  <c r="BI28" i="41" s="1"/>
  <c r="Z24" i="27"/>
  <c r="BI25" i="41" s="1"/>
  <c r="Z22" i="27"/>
  <c r="BI23" i="41" s="1"/>
  <c r="Z21" i="27"/>
  <c r="BI22" i="41" s="1"/>
  <c r="Z23" i="27"/>
  <c r="BI24" i="41" s="1"/>
  <c r="Z20" i="27"/>
  <c r="BI21" i="41" s="1"/>
  <c r="Z19" i="27"/>
  <c r="BI20" i="41" s="1"/>
  <c r="Z18" i="27"/>
  <c r="BI19" i="41" s="1"/>
  <c r="Z15" i="27"/>
  <c r="BI14" i="41" s="1"/>
  <c r="Z17" i="27"/>
  <c r="BI16" i="41" s="1"/>
  <c r="Z16" i="27"/>
  <c r="BI15" i="41" s="1"/>
  <c r="Z14" i="27"/>
  <c r="BI13" i="41" s="1"/>
  <c r="Z13" i="27"/>
  <c r="BI12" i="41" s="1"/>
  <c r="Z12" i="27"/>
  <c r="BI11" i="41" s="1"/>
  <c r="Z11" i="27"/>
  <c r="BI10" i="41" s="1"/>
  <c r="Z10" i="27"/>
  <c r="BI7" i="41" s="1"/>
  <c r="Z8" i="27"/>
  <c r="Z9" i="27"/>
  <c r="BI6" i="41" s="1"/>
  <c r="C36" i="109"/>
  <c r="E36" i="109" s="1"/>
  <c r="G36" i="109" s="1"/>
  <c r="BC37" i="27"/>
  <c r="EZ42" i="41" s="1"/>
  <c r="BC33" i="27"/>
  <c r="EZ38" i="41" s="1"/>
  <c r="BC32" i="27"/>
  <c r="EZ37" i="41" s="1"/>
  <c r="BC31" i="27"/>
  <c r="EZ34" i="41" s="1"/>
  <c r="BC30" i="27"/>
  <c r="EZ33" i="41" s="1"/>
  <c r="BC27" i="27"/>
  <c r="EZ30" i="41" s="1"/>
  <c r="BC28" i="27"/>
  <c r="EZ31" i="41" s="1"/>
  <c r="BC29" i="27"/>
  <c r="EZ32" i="41" s="1"/>
  <c r="BC26" i="27"/>
  <c r="EZ29" i="41" s="1"/>
  <c r="BC25" i="27"/>
  <c r="EZ28" i="41" s="1"/>
  <c r="BC24" i="27"/>
  <c r="EZ25" i="41" s="1"/>
  <c r="BC23" i="27"/>
  <c r="EZ24" i="41" s="1"/>
  <c r="BC21" i="27"/>
  <c r="EZ22" i="41" s="1"/>
  <c r="BC22" i="27"/>
  <c r="EZ23" i="41" s="1"/>
  <c r="BC19" i="27"/>
  <c r="EZ20" i="41" s="1"/>
  <c r="BC20" i="27"/>
  <c r="EZ21" i="41" s="1"/>
  <c r="BC18" i="27"/>
  <c r="EZ19" i="41" s="1"/>
  <c r="BC17" i="27"/>
  <c r="EZ16" i="41" s="1"/>
  <c r="BC15" i="27"/>
  <c r="EZ14" i="41" s="1"/>
  <c r="BC16" i="27"/>
  <c r="EZ15" i="41" s="1"/>
  <c r="BC14" i="27"/>
  <c r="EZ13" i="41" s="1"/>
  <c r="BC13" i="27"/>
  <c r="EZ12" i="41" s="1"/>
  <c r="BC11" i="27"/>
  <c r="EZ10" i="41" s="1"/>
  <c r="BC12" i="27"/>
  <c r="EZ11" i="41" s="1"/>
  <c r="BC10" i="27"/>
  <c r="EZ7" i="41" s="1"/>
  <c r="BC8" i="27"/>
  <c r="BC9" i="27"/>
  <c r="EZ6" i="41" s="1"/>
  <c r="C36" i="111"/>
  <c r="E36" i="111" s="1"/>
  <c r="G36" i="111" s="1"/>
  <c r="AP41" i="41"/>
  <c r="AQ41" i="41"/>
  <c r="AP34" i="41"/>
  <c r="AQ34" i="41"/>
  <c r="AQ33" i="41"/>
  <c r="AP33" i="41"/>
  <c r="AQ32" i="41"/>
  <c r="AP32" i="41"/>
  <c r="AQ16" i="41"/>
  <c r="AP16" i="41"/>
  <c r="AP14" i="41"/>
  <c r="AQ14" i="41"/>
  <c r="AQ15" i="41"/>
  <c r="AP15" i="41"/>
  <c r="AQ7" i="41"/>
  <c r="AP7" i="41"/>
  <c r="AQ6" i="41"/>
  <c r="AP6" i="41"/>
  <c r="AO5" i="41"/>
  <c r="AO8" i="41" s="1"/>
  <c r="V40" i="27"/>
  <c r="V41" i="41"/>
  <c r="W41" i="41"/>
  <c r="V33" i="41"/>
  <c r="W33" i="41"/>
  <c r="V34" i="41"/>
  <c r="W34" i="41"/>
  <c r="W32" i="41"/>
  <c r="V32" i="41"/>
  <c r="W16" i="41"/>
  <c r="V16" i="41"/>
  <c r="W14" i="41"/>
  <c r="V14" i="41"/>
  <c r="W15" i="41"/>
  <c r="V15" i="41"/>
  <c r="W7" i="41"/>
  <c r="V7" i="41"/>
  <c r="W6" i="41"/>
  <c r="V6" i="41"/>
  <c r="Q40" i="27"/>
  <c r="U5" i="41"/>
  <c r="U8" i="41" s="1"/>
  <c r="DQ34" i="41"/>
  <c r="DR34" i="41"/>
  <c r="DR41" i="41"/>
  <c r="DQ41" i="41"/>
  <c r="DQ33" i="41"/>
  <c r="DR33" i="41"/>
  <c r="DR32" i="41"/>
  <c r="DQ32" i="41"/>
  <c r="DQ16" i="41"/>
  <c r="DR16" i="41"/>
  <c r="DR14" i="41"/>
  <c r="DQ14" i="41"/>
  <c r="DR15" i="41"/>
  <c r="DQ15" i="41"/>
  <c r="DQ7" i="41"/>
  <c r="DR7" i="41"/>
  <c r="DR6" i="41"/>
  <c r="DQ6" i="41"/>
  <c r="DP5" i="41"/>
  <c r="DP8" i="41" s="1"/>
  <c r="AT40" i="27"/>
  <c r="BF37" i="27"/>
  <c r="BE42" i="41" s="1"/>
  <c r="BF34" i="27"/>
  <c r="BE39" i="41" s="1"/>
  <c r="BF32" i="27"/>
  <c r="BE37" i="41" s="1"/>
  <c r="BF31" i="27"/>
  <c r="BE34" i="41" s="1"/>
  <c r="BF30" i="27"/>
  <c r="BE33" i="41" s="1"/>
  <c r="BF29" i="27"/>
  <c r="BE32" i="41" s="1"/>
  <c r="BF28" i="27"/>
  <c r="BE31" i="41" s="1"/>
  <c r="BF27" i="27"/>
  <c r="BE30" i="41" s="1"/>
  <c r="BF25" i="27"/>
  <c r="BE28" i="41" s="1"/>
  <c r="BF26" i="27"/>
  <c r="BE29" i="41" s="1"/>
  <c r="BF24" i="27"/>
  <c r="BE25" i="41" s="1"/>
  <c r="BF23" i="27"/>
  <c r="BE24" i="41" s="1"/>
  <c r="BF22" i="27"/>
  <c r="BE23" i="41" s="1"/>
  <c r="BF21" i="27"/>
  <c r="BE22" i="41" s="1"/>
  <c r="BF19" i="27"/>
  <c r="BE20" i="41" s="1"/>
  <c r="BF20" i="27"/>
  <c r="BE21" i="41" s="1"/>
  <c r="BF18" i="27"/>
  <c r="BE19" i="41" s="1"/>
  <c r="BF17" i="27"/>
  <c r="BE16" i="41" s="1"/>
  <c r="BF15" i="27"/>
  <c r="BE14" i="41" s="1"/>
  <c r="BF14" i="27"/>
  <c r="BE13" i="41" s="1"/>
  <c r="BF16" i="27"/>
  <c r="BE15" i="41" s="1"/>
  <c r="BF13" i="27"/>
  <c r="BE12" i="41" s="1"/>
  <c r="BF12" i="27"/>
  <c r="BE11" i="41" s="1"/>
  <c r="BF10" i="27"/>
  <c r="BE7" i="41" s="1"/>
  <c r="BF11" i="27"/>
  <c r="BE10" i="41" s="1"/>
  <c r="BF9" i="27"/>
  <c r="BE6" i="41" s="1"/>
  <c r="BF8" i="27"/>
  <c r="C36" i="125"/>
  <c r="E36" i="125" s="1"/>
  <c r="G36" i="125" s="1"/>
  <c r="I41" i="41"/>
  <c r="I44" i="41" s="1"/>
  <c r="I33" i="41"/>
  <c r="I34" i="41"/>
  <c r="I32" i="41"/>
  <c r="I16" i="41"/>
  <c r="I15" i="41"/>
  <c r="I14" i="41"/>
  <c r="I7" i="41"/>
  <c r="I6" i="41"/>
  <c r="I5" i="41"/>
  <c r="N40" i="27"/>
  <c r="O41" i="41"/>
  <c r="N41" i="41"/>
  <c r="N33" i="41"/>
  <c r="O33" i="41"/>
  <c r="O34" i="41"/>
  <c r="N34" i="41"/>
  <c r="O32" i="41"/>
  <c r="N32" i="41"/>
  <c r="O16" i="41"/>
  <c r="N16" i="41"/>
  <c r="N14" i="41"/>
  <c r="O14" i="41"/>
  <c r="N15" i="41"/>
  <c r="O15" i="41"/>
  <c r="O7" i="41"/>
  <c r="N7" i="41"/>
  <c r="N6" i="41"/>
  <c r="O6" i="41"/>
  <c r="M5" i="41"/>
  <c r="M8" i="41" s="1"/>
  <c r="O40" i="27"/>
  <c r="ET34" i="41"/>
  <c r="ES34" i="41"/>
  <c r="ES33" i="41"/>
  <c r="ET33" i="41"/>
  <c r="ET32" i="41"/>
  <c r="ES32" i="41"/>
  <c r="ET16" i="41"/>
  <c r="ES16" i="41"/>
  <c r="ET15" i="41"/>
  <c r="ES15" i="41"/>
  <c r="ES14" i="41"/>
  <c r="ET14" i="41"/>
  <c r="ES7" i="41"/>
  <c r="ET7" i="41"/>
  <c r="BA40" i="27"/>
  <c r="ER5" i="41"/>
  <c r="ER8" i="41" s="1"/>
  <c r="ET6" i="41"/>
  <c r="ES6" i="41"/>
  <c r="DE32" i="41"/>
  <c r="DF32" i="41"/>
  <c r="DF33" i="41"/>
  <c r="DE33" i="41"/>
  <c r="AQ40" i="27"/>
  <c r="DD5" i="41"/>
  <c r="AZ35" i="27"/>
  <c r="EN40" i="41" s="1"/>
  <c r="AZ33" i="27"/>
  <c r="EN38" i="41" s="1"/>
  <c r="AZ36" i="27"/>
  <c r="EN41" i="41" s="1"/>
  <c r="AZ34" i="27"/>
  <c r="EN39" i="41" s="1"/>
  <c r="AZ37" i="27"/>
  <c r="EN42" i="41" s="1"/>
  <c r="AZ32" i="27"/>
  <c r="EN37" i="41" s="1"/>
  <c r="AZ31" i="27"/>
  <c r="EN34" i="41" s="1"/>
  <c r="AZ29" i="27"/>
  <c r="EN32" i="41" s="1"/>
  <c r="AZ30" i="27"/>
  <c r="EN33" i="41" s="1"/>
  <c r="AZ28" i="27"/>
  <c r="EN31" i="41" s="1"/>
  <c r="AZ26" i="27"/>
  <c r="EN29" i="41" s="1"/>
  <c r="AZ27" i="27"/>
  <c r="EN30" i="41" s="1"/>
  <c r="AZ25" i="27"/>
  <c r="EN28" i="41" s="1"/>
  <c r="AZ23" i="27"/>
  <c r="EN24" i="41" s="1"/>
  <c r="AZ24" i="27"/>
  <c r="EN25" i="41" s="1"/>
  <c r="AZ22" i="27"/>
  <c r="EN23" i="41" s="1"/>
  <c r="AZ20" i="27"/>
  <c r="EN21" i="41" s="1"/>
  <c r="AZ21" i="27"/>
  <c r="EN22" i="41" s="1"/>
  <c r="AZ19" i="27"/>
  <c r="EN20" i="41" s="1"/>
  <c r="AZ18" i="27"/>
  <c r="EN19" i="41" s="1"/>
  <c r="AZ16" i="27"/>
  <c r="EN15" i="41" s="1"/>
  <c r="AZ17" i="27"/>
  <c r="EN16" i="41" s="1"/>
  <c r="AZ15" i="27"/>
  <c r="EN14" i="41" s="1"/>
  <c r="AZ14" i="27"/>
  <c r="EN13" i="41" s="1"/>
  <c r="AZ13" i="27"/>
  <c r="EN12" i="41" s="1"/>
  <c r="AZ12" i="27"/>
  <c r="EN11" i="41" s="1"/>
  <c r="AZ11" i="27"/>
  <c r="EN10" i="41" s="1"/>
  <c r="AZ10" i="27"/>
  <c r="EN7" i="41" s="1"/>
  <c r="AZ8" i="27"/>
  <c r="AZ9" i="27"/>
  <c r="EN6" i="41" s="1"/>
  <c r="C36" i="94"/>
  <c r="E36" i="94" s="1"/>
  <c r="G36" i="94" s="1"/>
  <c r="AY35" i="27"/>
  <c r="EJ40" i="41" s="1"/>
  <c r="AY34" i="27"/>
  <c r="EJ39" i="41" s="1"/>
  <c r="AY33" i="27"/>
  <c r="EJ38" i="41" s="1"/>
  <c r="AY36" i="27"/>
  <c r="EJ41" i="41" s="1"/>
  <c r="AY37" i="27"/>
  <c r="EJ42" i="41" s="1"/>
  <c r="AY31" i="27"/>
  <c r="EJ34" i="41" s="1"/>
  <c r="AY32" i="27"/>
  <c r="EJ37" i="41" s="1"/>
  <c r="AY29" i="27"/>
  <c r="EJ32" i="41" s="1"/>
  <c r="AY30" i="27"/>
  <c r="EJ33" i="41" s="1"/>
  <c r="AY28" i="27"/>
  <c r="EJ31" i="41" s="1"/>
  <c r="AY27" i="27"/>
  <c r="EJ30" i="41" s="1"/>
  <c r="AY26" i="27"/>
  <c r="EJ29" i="41" s="1"/>
  <c r="AY24" i="27"/>
  <c r="EJ25" i="41" s="1"/>
  <c r="AY25" i="27"/>
  <c r="EJ28" i="41" s="1"/>
  <c r="AY23" i="27"/>
  <c r="EJ24" i="41" s="1"/>
  <c r="AY20" i="27"/>
  <c r="EJ21" i="41" s="1"/>
  <c r="AY21" i="27"/>
  <c r="EJ22" i="41" s="1"/>
  <c r="AY22" i="27"/>
  <c r="EJ23" i="41" s="1"/>
  <c r="AY19" i="27"/>
  <c r="EJ20" i="41" s="1"/>
  <c r="AY18" i="27"/>
  <c r="EJ19" i="41" s="1"/>
  <c r="AY16" i="27"/>
  <c r="EJ15" i="41" s="1"/>
  <c r="AY17" i="27"/>
  <c r="EJ16" i="41" s="1"/>
  <c r="AY15" i="27"/>
  <c r="EJ14" i="41" s="1"/>
  <c r="AY14" i="27"/>
  <c r="EJ13" i="41" s="1"/>
  <c r="AY12" i="27"/>
  <c r="EJ11" i="41" s="1"/>
  <c r="AY13" i="27"/>
  <c r="EJ12" i="41" s="1"/>
  <c r="AY11" i="27"/>
  <c r="EJ10" i="41" s="1"/>
  <c r="AY10" i="27"/>
  <c r="EJ7" i="41" s="1"/>
  <c r="AY8" i="27"/>
  <c r="AY9" i="27"/>
  <c r="EJ6" i="41" s="1"/>
  <c r="C36" i="95"/>
  <c r="E36" i="95" s="1"/>
  <c r="G36" i="95" s="1"/>
  <c r="AA34" i="27"/>
  <c r="BM39" i="41" s="1"/>
  <c r="AA32" i="27"/>
  <c r="BM37" i="41" s="1"/>
  <c r="C36" i="38"/>
  <c r="E36" i="38" s="1"/>
  <c r="G36" i="38" s="1"/>
  <c r="AW35" i="27"/>
  <c r="EB40" i="41" s="1"/>
  <c r="AW33" i="27"/>
  <c r="EB38" i="41" s="1"/>
  <c r="AW36" i="27"/>
  <c r="EB41" i="41" s="1"/>
  <c r="AW34" i="27"/>
  <c r="EB39" i="41" s="1"/>
  <c r="AW37" i="27"/>
  <c r="EB42" i="41" s="1"/>
  <c r="AW32" i="27"/>
  <c r="EB37" i="41" s="1"/>
  <c r="AW31" i="27"/>
  <c r="EB34" i="41" s="1"/>
  <c r="AW29" i="27"/>
  <c r="EB32" i="41" s="1"/>
  <c r="AW30" i="27"/>
  <c r="EB33" i="41" s="1"/>
  <c r="AW28" i="27"/>
  <c r="EB31" i="41" s="1"/>
  <c r="AW26" i="27"/>
  <c r="EB29" i="41" s="1"/>
  <c r="AW27" i="27"/>
  <c r="EB30" i="41" s="1"/>
  <c r="AW25" i="27"/>
  <c r="EB28" i="41" s="1"/>
  <c r="AW23" i="27"/>
  <c r="EB24" i="41" s="1"/>
  <c r="AW24" i="27"/>
  <c r="EB25" i="41" s="1"/>
  <c r="AW22" i="27"/>
  <c r="EB23" i="41" s="1"/>
  <c r="AW20" i="27"/>
  <c r="EB21" i="41" s="1"/>
  <c r="AW21" i="27"/>
  <c r="EB22" i="41" s="1"/>
  <c r="AW19" i="27"/>
  <c r="EB20" i="41" s="1"/>
  <c r="AW17" i="27"/>
  <c r="EB16" i="41" s="1"/>
  <c r="AW18" i="27"/>
  <c r="EB19" i="41" s="1"/>
  <c r="AW16" i="27"/>
  <c r="EB15" i="41" s="1"/>
  <c r="AW15" i="27"/>
  <c r="EB14" i="41" s="1"/>
  <c r="AW14" i="27"/>
  <c r="EB13" i="41" s="1"/>
  <c r="AW13" i="27"/>
  <c r="EB12" i="41" s="1"/>
  <c r="AW12" i="27"/>
  <c r="EB11" i="41" s="1"/>
  <c r="AW11" i="27"/>
  <c r="EB10" i="41" s="1"/>
  <c r="AW10" i="27"/>
  <c r="EB7" i="41" s="1"/>
  <c r="AW8" i="27"/>
  <c r="AW9" i="27"/>
  <c r="EB6" i="41" s="1"/>
  <c r="C36" i="93"/>
  <c r="E36" i="93" s="1"/>
  <c r="G36" i="93" s="1"/>
  <c r="AV34" i="27"/>
  <c r="DX39" i="41" s="1"/>
  <c r="AV35" i="27"/>
  <c r="DX40" i="41" s="1"/>
  <c r="AV33" i="27"/>
  <c r="DX38" i="41" s="1"/>
  <c r="AV36" i="27"/>
  <c r="DX41" i="41" s="1"/>
  <c r="AV37" i="27"/>
  <c r="DX42" i="41" s="1"/>
  <c r="AV32" i="27"/>
  <c r="DX37" i="41" s="1"/>
  <c r="AV31" i="27"/>
  <c r="DX34" i="41" s="1"/>
  <c r="AV29" i="27"/>
  <c r="DX32" i="41" s="1"/>
  <c r="AV30" i="27"/>
  <c r="DX33" i="41" s="1"/>
  <c r="AV28" i="27"/>
  <c r="DX31" i="41" s="1"/>
  <c r="AV27" i="27"/>
  <c r="DX30" i="41" s="1"/>
  <c r="AV26" i="27"/>
  <c r="DX29" i="41" s="1"/>
  <c r="AV25" i="27"/>
  <c r="DX28" i="41" s="1"/>
  <c r="AV24" i="27"/>
  <c r="DX25" i="41" s="1"/>
  <c r="AV22" i="27"/>
  <c r="DX23" i="41" s="1"/>
  <c r="AV23" i="27"/>
  <c r="DX24" i="41" s="1"/>
  <c r="AV20" i="27"/>
  <c r="DX21" i="41" s="1"/>
  <c r="AV21" i="27"/>
  <c r="DX22" i="41" s="1"/>
  <c r="AV19" i="27"/>
  <c r="DX20" i="41" s="1"/>
  <c r="AV17" i="27"/>
  <c r="DX16" i="41" s="1"/>
  <c r="AV18" i="27"/>
  <c r="DX19" i="41" s="1"/>
  <c r="AV15" i="27"/>
  <c r="DX14" i="41" s="1"/>
  <c r="AV16" i="27"/>
  <c r="DX15" i="41" s="1"/>
  <c r="AV14" i="27"/>
  <c r="DX13" i="41" s="1"/>
  <c r="AV12" i="27"/>
  <c r="DX11" i="41" s="1"/>
  <c r="AV13" i="27"/>
  <c r="DX12" i="41" s="1"/>
  <c r="AV11" i="27"/>
  <c r="DX10" i="41" s="1"/>
  <c r="AV10" i="27"/>
  <c r="DX7" i="41" s="1"/>
  <c r="AV9" i="27"/>
  <c r="DX6" i="41" s="1"/>
  <c r="AV8" i="27"/>
  <c r="C36" i="61"/>
  <c r="E36" i="61" s="1"/>
  <c r="G36" i="61" s="1"/>
  <c r="W33" i="27"/>
  <c r="AS38" i="41" s="1"/>
  <c r="W32" i="27"/>
  <c r="AS37" i="41" s="1"/>
  <c r="W31" i="27"/>
  <c r="AS34" i="41" s="1"/>
  <c r="W29" i="27"/>
  <c r="AS32" i="41" s="1"/>
  <c r="W30" i="27"/>
  <c r="AS33" i="41" s="1"/>
  <c r="W28" i="27"/>
  <c r="AS31" i="41" s="1"/>
  <c r="W27" i="27"/>
  <c r="AS30" i="41" s="1"/>
  <c r="W26" i="27"/>
  <c r="AS29" i="41" s="1"/>
  <c r="W25" i="27"/>
  <c r="AS28" i="41" s="1"/>
  <c r="W24" i="27"/>
  <c r="AS25" i="41" s="1"/>
  <c r="W22" i="27"/>
  <c r="AS23" i="41" s="1"/>
  <c r="W23" i="27"/>
  <c r="AS24" i="41" s="1"/>
  <c r="W20" i="27"/>
  <c r="AS21" i="41" s="1"/>
  <c r="W21" i="27"/>
  <c r="AS22" i="41" s="1"/>
  <c r="W19" i="27"/>
  <c r="AS20" i="41" s="1"/>
  <c r="W17" i="27"/>
  <c r="AS16" i="41" s="1"/>
  <c r="W18" i="27"/>
  <c r="AS19" i="41" s="1"/>
  <c r="W16" i="27"/>
  <c r="AS15" i="41" s="1"/>
  <c r="W15" i="27"/>
  <c r="AS14" i="41" s="1"/>
  <c r="W12" i="27"/>
  <c r="AS11" i="41" s="1"/>
  <c r="W14" i="27"/>
  <c r="AS13" i="41" s="1"/>
  <c r="W13" i="27"/>
  <c r="AS12" i="41" s="1"/>
  <c r="W11" i="27"/>
  <c r="AS10" i="41" s="1"/>
  <c r="W9" i="27"/>
  <c r="AS6" i="41" s="1"/>
  <c r="W10" i="27"/>
  <c r="AS7" i="41" s="1"/>
  <c r="W8" i="27"/>
  <c r="C36" i="16"/>
  <c r="E36" i="16" s="1"/>
  <c r="G36" i="16" s="1"/>
  <c r="G39" i="16" s="1"/>
  <c r="G40" i="16" s="1"/>
  <c r="Y35" i="27"/>
  <c r="BA40" i="41" s="1"/>
  <c r="Y33" i="27"/>
  <c r="BA38" i="41" s="1"/>
  <c r="Y34" i="27"/>
  <c r="BA39" i="41" s="1"/>
  <c r="Y37" i="27"/>
  <c r="BA42" i="41" s="1"/>
  <c r="Y31" i="27"/>
  <c r="BA34" i="41" s="1"/>
  <c r="Y32" i="27"/>
  <c r="BA37" i="41" s="1"/>
  <c r="Y30" i="27"/>
  <c r="BA33" i="41" s="1"/>
  <c r="Y29" i="27"/>
  <c r="BA32" i="41" s="1"/>
  <c r="Y28" i="27"/>
  <c r="BA31" i="41" s="1"/>
  <c r="Y27" i="27"/>
  <c r="BA30" i="41" s="1"/>
  <c r="Y26" i="27"/>
  <c r="BA29" i="41" s="1"/>
  <c r="Y25" i="27"/>
  <c r="BA28" i="41" s="1"/>
  <c r="Y24" i="27"/>
  <c r="BA25" i="41" s="1"/>
  <c r="Y23" i="27"/>
  <c r="BA24" i="41" s="1"/>
  <c r="Y22" i="27"/>
  <c r="BA23" i="41" s="1"/>
  <c r="Y20" i="27"/>
  <c r="BA21" i="41" s="1"/>
  <c r="Y21" i="27"/>
  <c r="BA22" i="41" s="1"/>
  <c r="Y19" i="27"/>
  <c r="BA20" i="41" s="1"/>
  <c r="Y18" i="27"/>
  <c r="BA19" i="41" s="1"/>
  <c r="Y17" i="27"/>
  <c r="BA16" i="41" s="1"/>
  <c r="Y16" i="27"/>
  <c r="BA15" i="41" s="1"/>
  <c r="Y15" i="27"/>
  <c r="BA14" i="41" s="1"/>
  <c r="Y12" i="27"/>
  <c r="BA11" i="41" s="1"/>
  <c r="Y14" i="27"/>
  <c r="BA13" i="41" s="1"/>
  <c r="Y13" i="27"/>
  <c r="BA12" i="41" s="1"/>
  <c r="Y11" i="27"/>
  <c r="BA10" i="41" s="1"/>
  <c r="Y9" i="27"/>
  <c r="BA6" i="41" s="1"/>
  <c r="Y10" i="27"/>
  <c r="BA7" i="41" s="1"/>
  <c r="Y8" i="27"/>
  <c r="C36" i="107"/>
  <c r="E36" i="107" s="1"/>
  <c r="G36" i="107" s="1"/>
  <c r="G39" i="107" s="1"/>
  <c r="G40" i="107" s="1"/>
  <c r="AR35" i="27"/>
  <c r="DH40" i="41" s="1"/>
  <c r="AR36" i="27"/>
  <c r="DH41" i="41" s="1"/>
  <c r="AR34" i="27"/>
  <c r="DH39" i="41" s="1"/>
  <c r="AR33" i="27"/>
  <c r="DH38" i="41" s="1"/>
  <c r="AR37" i="27"/>
  <c r="DH42" i="41" s="1"/>
  <c r="AR32" i="27"/>
  <c r="DH37" i="41" s="1"/>
  <c r="AR30" i="27"/>
  <c r="DH33" i="41" s="1"/>
  <c r="AR31" i="27"/>
  <c r="DH34" i="41" s="1"/>
  <c r="AR29" i="27"/>
  <c r="DH32" i="41" s="1"/>
  <c r="AR27" i="27"/>
  <c r="DH30" i="41" s="1"/>
  <c r="AR28" i="27"/>
  <c r="DH31" i="41" s="1"/>
  <c r="AR26" i="27"/>
  <c r="DH29" i="41" s="1"/>
  <c r="AR25" i="27"/>
  <c r="DH28" i="41" s="1"/>
  <c r="AR23" i="27"/>
  <c r="DH24" i="41" s="1"/>
  <c r="AR24" i="27"/>
  <c r="DH25" i="41" s="1"/>
  <c r="AR22" i="27"/>
  <c r="DH23" i="41" s="1"/>
  <c r="AR21" i="27"/>
  <c r="DH22" i="41" s="1"/>
  <c r="AR19" i="27"/>
  <c r="DH20" i="41" s="1"/>
  <c r="AR20" i="27"/>
  <c r="DH21" i="41" s="1"/>
  <c r="AR18" i="27"/>
  <c r="DH19" i="41" s="1"/>
  <c r="AR17" i="27"/>
  <c r="DH16" i="41" s="1"/>
  <c r="AR16" i="27"/>
  <c r="DH15" i="41" s="1"/>
  <c r="AR15" i="27"/>
  <c r="DH14" i="41" s="1"/>
  <c r="AR14" i="27"/>
  <c r="DH13" i="41" s="1"/>
  <c r="AR12" i="27"/>
  <c r="DH11" i="41" s="1"/>
  <c r="AR13" i="27"/>
  <c r="DH12" i="41" s="1"/>
  <c r="AR11" i="27"/>
  <c r="DH10" i="41" s="1"/>
  <c r="AR10" i="27"/>
  <c r="DH7" i="41" s="1"/>
  <c r="AR9" i="27"/>
  <c r="DH6" i="41" s="1"/>
  <c r="AR8" i="27"/>
  <c r="C36" i="19"/>
  <c r="E36" i="19" s="1"/>
  <c r="G36" i="19" s="1"/>
  <c r="G39" i="19" s="1"/>
  <c r="G40" i="19" s="1"/>
  <c r="AG35" i="27"/>
  <c r="CK40" i="41" s="1"/>
  <c r="AG37" i="27"/>
  <c r="CK42" i="41" s="1"/>
  <c r="AG33" i="27"/>
  <c r="CK38" i="41" s="1"/>
  <c r="AG32" i="27"/>
  <c r="CK37" i="41" s="1"/>
  <c r="AG30" i="27"/>
  <c r="CK33" i="41" s="1"/>
  <c r="AG31" i="27"/>
  <c r="CK34" i="41" s="1"/>
  <c r="AG29" i="27"/>
  <c r="CK32" i="41" s="1"/>
  <c r="AG27" i="27"/>
  <c r="CK30" i="41" s="1"/>
  <c r="AG28" i="27"/>
  <c r="CK31" i="41" s="1"/>
  <c r="AG26" i="27"/>
  <c r="CK29" i="41" s="1"/>
  <c r="AG24" i="27"/>
  <c r="CK25" i="41" s="1"/>
  <c r="AG25" i="27"/>
  <c r="CK28" i="41" s="1"/>
  <c r="AG23" i="27"/>
  <c r="CK24" i="41" s="1"/>
  <c r="AG22" i="27"/>
  <c r="CK23" i="41" s="1"/>
  <c r="AG20" i="27"/>
  <c r="CK21" i="41" s="1"/>
  <c r="AG21" i="27"/>
  <c r="CK22" i="41" s="1"/>
  <c r="AG19" i="27"/>
  <c r="CK20" i="41" s="1"/>
  <c r="AG17" i="27"/>
  <c r="CK16" i="41" s="1"/>
  <c r="AG18" i="27"/>
  <c r="CK19" i="41" s="1"/>
  <c r="AG16" i="27"/>
  <c r="CK15" i="41" s="1"/>
  <c r="AG15" i="27"/>
  <c r="CK14" i="41" s="1"/>
  <c r="AG13" i="27"/>
  <c r="CK12" i="41" s="1"/>
  <c r="AG14" i="27"/>
  <c r="CK13" i="41" s="1"/>
  <c r="AG11" i="27"/>
  <c r="CK10" i="41" s="1"/>
  <c r="AG12" i="27"/>
  <c r="CK11" i="41" s="1"/>
  <c r="AG9" i="27"/>
  <c r="CK6" i="41" s="1"/>
  <c r="AG8" i="27"/>
  <c r="AG10" i="27"/>
  <c r="CK7" i="41" s="1"/>
  <c r="C36" i="77"/>
  <c r="E36" i="77" s="1"/>
  <c r="G36" i="77" s="1"/>
  <c r="G39" i="77" s="1"/>
  <c r="G40" i="77" s="1"/>
  <c r="AF33" i="27"/>
  <c r="CG38" i="41" s="1"/>
  <c r="AF32" i="27"/>
  <c r="CG37" i="41" s="1"/>
  <c r="AF31" i="27"/>
  <c r="CG34" i="41" s="1"/>
  <c r="AF30" i="27"/>
  <c r="CG33" i="41" s="1"/>
  <c r="AF29" i="27"/>
  <c r="CG32" i="41" s="1"/>
  <c r="AF28" i="27"/>
  <c r="CG31" i="41" s="1"/>
  <c r="AF27" i="27"/>
  <c r="CG30" i="41" s="1"/>
  <c r="AF26" i="27"/>
  <c r="CG29" i="41" s="1"/>
  <c r="AF25" i="27"/>
  <c r="CG28" i="41" s="1"/>
  <c r="AF24" i="27"/>
  <c r="CG25" i="41" s="1"/>
  <c r="AF23" i="27"/>
  <c r="CG24" i="41" s="1"/>
  <c r="AF22" i="27"/>
  <c r="CG23" i="41" s="1"/>
  <c r="AF20" i="27"/>
  <c r="CG21" i="41" s="1"/>
  <c r="AF21" i="27"/>
  <c r="CG22" i="41" s="1"/>
  <c r="AF19" i="27"/>
  <c r="CG20" i="41" s="1"/>
  <c r="AF17" i="27"/>
  <c r="CG16" i="41" s="1"/>
  <c r="AF18" i="27"/>
  <c r="CG19" i="41" s="1"/>
  <c r="AF16" i="27"/>
  <c r="CG15" i="41" s="1"/>
  <c r="AF15" i="27"/>
  <c r="CG14" i="41" s="1"/>
  <c r="AF13" i="27"/>
  <c r="CG12" i="41" s="1"/>
  <c r="AF14" i="27"/>
  <c r="CG13" i="41" s="1"/>
  <c r="AF12" i="27"/>
  <c r="CG11" i="41" s="1"/>
  <c r="AF11" i="27"/>
  <c r="CG10" i="41" s="1"/>
  <c r="AF8" i="27"/>
  <c r="AF10" i="27"/>
  <c r="CG7" i="41" s="1"/>
  <c r="AF9" i="27"/>
  <c r="CG6" i="41" s="1"/>
  <c r="C36" i="75"/>
  <c r="E36" i="75" s="1"/>
  <c r="G36" i="75" s="1"/>
  <c r="BB37" i="27"/>
  <c r="EV42" i="41" s="1"/>
  <c r="BB32" i="27"/>
  <c r="EV37" i="41" s="1"/>
  <c r="BB31" i="27"/>
  <c r="EV34" i="41" s="1"/>
  <c r="BB30" i="27"/>
  <c r="EV33" i="41" s="1"/>
  <c r="BB28" i="27"/>
  <c r="EV31" i="41" s="1"/>
  <c r="BB29" i="27"/>
  <c r="EV32" i="41" s="1"/>
  <c r="BB27" i="27"/>
  <c r="EV30" i="41" s="1"/>
  <c r="BB25" i="27"/>
  <c r="EV28" i="41" s="1"/>
  <c r="BB26" i="27"/>
  <c r="EV29" i="41" s="1"/>
  <c r="BB23" i="27"/>
  <c r="EV24" i="41" s="1"/>
  <c r="BB24" i="27"/>
  <c r="EV25" i="41" s="1"/>
  <c r="BB22" i="27"/>
  <c r="EV23" i="41" s="1"/>
  <c r="BB20" i="27"/>
  <c r="EV21" i="41" s="1"/>
  <c r="BB21" i="27"/>
  <c r="EV22" i="41" s="1"/>
  <c r="BB19" i="27"/>
  <c r="EV20" i="41" s="1"/>
  <c r="BB18" i="27"/>
  <c r="EV19" i="41" s="1"/>
  <c r="BB16" i="27"/>
  <c r="EV15" i="41" s="1"/>
  <c r="BB17" i="27"/>
  <c r="EV16" i="41" s="1"/>
  <c r="BB15" i="27"/>
  <c r="EV14" i="41" s="1"/>
  <c r="BB14" i="27"/>
  <c r="EV13" i="41" s="1"/>
  <c r="BB12" i="27"/>
  <c r="EV11" i="41" s="1"/>
  <c r="BB13" i="27"/>
  <c r="EV12" i="41" s="1"/>
  <c r="BB11" i="27"/>
  <c r="EV10" i="41" s="1"/>
  <c r="BB8" i="27"/>
  <c r="BB10" i="27"/>
  <c r="EV7" i="41" s="1"/>
  <c r="BB9" i="27"/>
  <c r="EV6" i="41" s="1"/>
  <c r="C36" i="112"/>
  <c r="E36" i="112" s="1"/>
  <c r="G36" i="112" s="1"/>
  <c r="AP37" i="27"/>
  <c r="CV42" i="41" s="1"/>
  <c r="AP32" i="27"/>
  <c r="CV37" i="41" s="1"/>
  <c r="AP33" i="27"/>
  <c r="CV38" i="41" s="1"/>
  <c r="AP30" i="27"/>
  <c r="CV33" i="41" s="1"/>
  <c r="AP31" i="27"/>
  <c r="CV34" i="41" s="1"/>
  <c r="AP29" i="27"/>
  <c r="CV32" i="41" s="1"/>
  <c r="AP28" i="27"/>
  <c r="CV31" i="41" s="1"/>
  <c r="AP26" i="27"/>
  <c r="CV29" i="41" s="1"/>
  <c r="AP27" i="27"/>
  <c r="CV30" i="41" s="1"/>
  <c r="AP25" i="27"/>
  <c r="CV28" i="41" s="1"/>
  <c r="AP24" i="27"/>
  <c r="CV25" i="41" s="1"/>
  <c r="AP23" i="27"/>
  <c r="CV24" i="41" s="1"/>
  <c r="AP22" i="27"/>
  <c r="CV23" i="41" s="1"/>
  <c r="AP21" i="27"/>
  <c r="CV22" i="41" s="1"/>
  <c r="AP20" i="27"/>
  <c r="CV21" i="41" s="1"/>
  <c r="AP19" i="27"/>
  <c r="CV20" i="41" s="1"/>
  <c r="AP18" i="27"/>
  <c r="CV19" i="41" s="1"/>
  <c r="AP17" i="27"/>
  <c r="CV16" i="41" s="1"/>
  <c r="AP16" i="27"/>
  <c r="CV15" i="41" s="1"/>
  <c r="AP15" i="27"/>
  <c r="CV14" i="41" s="1"/>
  <c r="AP14" i="27"/>
  <c r="CV13" i="41" s="1"/>
  <c r="AP11" i="27"/>
  <c r="CV10" i="41" s="1"/>
  <c r="AP12" i="27"/>
  <c r="CV11" i="41" s="1"/>
  <c r="AP13" i="27"/>
  <c r="CV12" i="41" s="1"/>
  <c r="AP8" i="27"/>
  <c r="AP10" i="27"/>
  <c r="CV7" i="41" s="1"/>
  <c r="AP9" i="27"/>
  <c r="CV6" i="41" s="1"/>
  <c r="C36" i="124"/>
  <c r="E36" i="124" s="1"/>
  <c r="G36" i="124" s="1"/>
  <c r="G39" i="124" s="1"/>
  <c r="G40" i="124" s="1"/>
  <c r="AX37" i="27"/>
  <c r="EF42" i="41" s="1"/>
  <c r="AX33" i="27"/>
  <c r="EF38" i="41" s="1"/>
  <c r="AX32" i="27"/>
  <c r="EF37" i="41" s="1"/>
  <c r="AX31" i="27"/>
  <c r="EF34" i="41" s="1"/>
  <c r="AX30" i="27"/>
  <c r="EF33" i="41" s="1"/>
  <c r="AX29" i="27"/>
  <c r="EF32" i="41" s="1"/>
  <c r="AX28" i="27"/>
  <c r="EF31" i="41" s="1"/>
  <c r="AX27" i="27"/>
  <c r="EF30" i="41" s="1"/>
  <c r="AX26" i="27"/>
  <c r="EF29" i="41" s="1"/>
  <c r="AX25" i="27"/>
  <c r="EF28" i="41" s="1"/>
  <c r="AX24" i="27"/>
  <c r="EF25" i="41" s="1"/>
  <c r="AX23" i="27"/>
  <c r="EF24" i="41" s="1"/>
  <c r="AX21" i="27"/>
  <c r="EF22" i="41" s="1"/>
  <c r="AX22" i="27"/>
  <c r="EF23" i="41" s="1"/>
  <c r="AX20" i="27"/>
  <c r="EF21" i="41" s="1"/>
  <c r="AX19" i="27"/>
  <c r="EF20" i="41" s="1"/>
  <c r="AX18" i="27"/>
  <c r="EF19" i="41" s="1"/>
  <c r="AX17" i="27"/>
  <c r="EF16" i="41" s="1"/>
  <c r="AX16" i="27"/>
  <c r="EF15" i="41" s="1"/>
  <c r="AX15" i="27"/>
  <c r="EF14" i="41" s="1"/>
  <c r="AX14" i="27"/>
  <c r="EF13" i="41" s="1"/>
  <c r="AX13" i="27"/>
  <c r="EF12" i="41" s="1"/>
  <c r="AX12" i="27"/>
  <c r="EF11" i="41" s="1"/>
  <c r="AX11" i="27"/>
  <c r="EF10" i="41" s="1"/>
  <c r="AX10" i="27"/>
  <c r="EF7" i="41" s="1"/>
  <c r="AX8" i="27"/>
  <c r="AX9" i="27"/>
  <c r="EF6" i="41" s="1"/>
  <c r="C36" i="88"/>
  <c r="E36" i="88" s="1"/>
  <c r="G36" i="88" s="1"/>
  <c r="G39" i="88" s="1"/>
  <c r="G40" i="88" s="1"/>
  <c r="S33" i="27"/>
  <c r="AC38" i="41" s="1"/>
  <c r="S32" i="27"/>
  <c r="AC37" i="41" s="1"/>
  <c r="S31" i="27"/>
  <c r="AC34" i="41" s="1"/>
  <c r="S30" i="27"/>
  <c r="AC33" i="41" s="1"/>
  <c r="S28" i="27"/>
  <c r="AC31" i="41" s="1"/>
  <c r="S29" i="27"/>
  <c r="AC32" i="41" s="1"/>
  <c r="S27" i="27"/>
  <c r="AC30" i="41" s="1"/>
  <c r="S26" i="27"/>
  <c r="AC29" i="41" s="1"/>
  <c r="S25" i="27"/>
  <c r="AC28" i="41" s="1"/>
  <c r="S24" i="27"/>
  <c r="AC25" i="41" s="1"/>
  <c r="S23" i="27"/>
  <c r="AC24" i="41" s="1"/>
  <c r="S22" i="27"/>
  <c r="AC23" i="41" s="1"/>
  <c r="S21" i="27"/>
  <c r="AC22" i="41" s="1"/>
  <c r="S20" i="27"/>
  <c r="AC21" i="41" s="1"/>
  <c r="S19" i="27"/>
  <c r="AC20" i="41" s="1"/>
  <c r="S18" i="27"/>
  <c r="AC19" i="41" s="1"/>
  <c r="S17" i="27"/>
  <c r="AC16" i="41" s="1"/>
  <c r="S16" i="27"/>
  <c r="AC15" i="41" s="1"/>
  <c r="S15" i="27"/>
  <c r="AC14" i="41" s="1"/>
  <c r="S14" i="27"/>
  <c r="AC13" i="41" s="1"/>
  <c r="S12" i="27"/>
  <c r="AC11" i="41" s="1"/>
  <c r="S13" i="27"/>
  <c r="AC12" i="41" s="1"/>
  <c r="S11" i="27"/>
  <c r="AC10" i="41" s="1"/>
  <c r="S10" i="27"/>
  <c r="AC7" i="41" s="1"/>
  <c r="S8" i="27"/>
  <c r="S9" i="27"/>
  <c r="AC6" i="41" s="1"/>
  <c r="C36" i="18"/>
  <c r="E36" i="18" s="1"/>
  <c r="G36" i="18" s="1"/>
  <c r="G39" i="18" s="1"/>
  <c r="G40" i="18" s="1"/>
  <c r="T33" i="27"/>
  <c r="AG38" i="41" s="1"/>
  <c r="T32" i="27"/>
  <c r="AG37" i="41" s="1"/>
  <c r="T31" i="27"/>
  <c r="AG34" i="41" s="1"/>
  <c r="T30" i="27"/>
  <c r="AG33" i="41" s="1"/>
  <c r="T29" i="27"/>
  <c r="AG32" i="41" s="1"/>
  <c r="T27" i="27"/>
  <c r="AG30" i="41" s="1"/>
  <c r="T28" i="27"/>
  <c r="AG31" i="41" s="1"/>
  <c r="T26" i="27"/>
  <c r="AG29" i="41" s="1"/>
  <c r="T24" i="27"/>
  <c r="AG25" i="41" s="1"/>
  <c r="T25" i="27"/>
  <c r="AG28" i="41" s="1"/>
  <c r="T23" i="27"/>
  <c r="AG24" i="41" s="1"/>
  <c r="T21" i="27"/>
  <c r="AG22" i="41" s="1"/>
  <c r="T22" i="27"/>
  <c r="AG23" i="41" s="1"/>
  <c r="T20" i="27"/>
  <c r="AG21" i="41" s="1"/>
  <c r="T19" i="27"/>
  <c r="AG20" i="41" s="1"/>
  <c r="T18" i="27"/>
  <c r="AG19" i="41" s="1"/>
  <c r="T17" i="27"/>
  <c r="AG16" i="41" s="1"/>
  <c r="T16" i="27"/>
  <c r="AG15" i="41" s="1"/>
  <c r="T15" i="27"/>
  <c r="AG14" i="41" s="1"/>
  <c r="T14" i="27"/>
  <c r="AG13" i="41" s="1"/>
  <c r="T12" i="27"/>
  <c r="AG11" i="41" s="1"/>
  <c r="T13" i="27"/>
  <c r="AG12" i="41" s="1"/>
  <c r="T11" i="27"/>
  <c r="AG10" i="41" s="1"/>
  <c r="T8" i="27"/>
  <c r="T10" i="27"/>
  <c r="AG7" i="41" s="1"/>
  <c r="T9" i="27"/>
  <c r="AG6" i="41" s="1"/>
  <c r="C36" i="119"/>
  <c r="E36" i="119" s="1"/>
  <c r="G36" i="119" s="1"/>
  <c r="G39" i="119" s="1"/>
  <c r="G40" i="119" s="1"/>
  <c r="P35" i="27"/>
  <c r="Q40" i="41" s="1"/>
  <c r="P37" i="27"/>
  <c r="Q42" i="41" s="1"/>
  <c r="P32" i="27"/>
  <c r="Q37" i="41" s="1"/>
  <c r="P33" i="27"/>
  <c r="Q38" i="41" s="1"/>
  <c r="P31" i="27"/>
  <c r="P30" i="27"/>
  <c r="P29" i="27"/>
  <c r="P28" i="27"/>
  <c r="Q31" i="41" s="1"/>
  <c r="P27" i="27"/>
  <c r="Q30" i="41" s="1"/>
  <c r="P26" i="27"/>
  <c r="Q29" i="41" s="1"/>
  <c r="P24" i="27"/>
  <c r="Q25" i="41" s="1"/>
  <c r="P25" i="27"/>
  <c r="Q28" i="41" s="1"/>
  <c r="P23" i="27"/>
  <c r="Q24" i="41" s="1"/>
  <c r="P21" i="27"/>
  <c r="Q22" i="41" s="1"/>
  <c r="P22" i="27"/>
  <c r="Q23" i="41" s="1"/>
  <c r="P20" i="27"/>
  <c r="Q21" i="41" s="1"/>
  <c r="P19" i="27"/>
  <c r="Q20" i="41" s="1"/>
  <c r="P18" i="27"/>
  <c r="Q19" i="41" s="1"/>
  <c r="P16" i="27"/>
  <c r="P17" i="27"/>
  <c r="P15" i="27"/>
  <c r="P13" i="27"/>
  <c r="Q12" i="41" s="1"/>
  <c r="P14" i="27"/>
  <c r="Q13" i="41" s="1"/>
  <c r="P12" i="27"/>
  <c r="Q11" i="41" s="1"/>
  <c r="P11" i="27"/>
  <c r="Q10" i="41" s="1"/>
  <c r="P9" i="27"/>
  <c r="P8" i="27"/>
  <c r="P10" i="27"/>
  <c r="C36" i="14"/>
  <c r="E36" i="14" s="1"/>
  <c r="G36" i="14" s="1"/>
  <c r="G39" i="14" s="1"/>
  <c r="G40" i="14" s="1"/>
  <c r="AM35" i="27"/>
  <c r="CZ40" i="41" s="1"/>
  <c r="AM36" i="27"/>
  <c r="CZ41" i="41" s="1"/>
  <c r="AM34" i="27"/>
  <c r="CZ39" i="41" s="1"/>
  <c r="AM37" i="27"/>
  <c r="CZ42" i="41" s="1"/>
  <c r="AM32" i="27"/>
  <c r="CZ37" i="41" s="1"/>
  <c r="AM33" i="27"/>
  <c r="CZ38" i="41" s="1"/>
  <c r="AM31" i="27"/>
  <c r="CZ34" i="41" s="1"/>
  <c r="AM30" i="27"/>
  <c r="CZ33" i="41" s="1"/>
  <c r="AM29" i="27"/>
  <c r="CZ32" i="41" s="1"/>
  <c r="AM28" i="27"/>
  <c r="CZ31" i="41" s="1"/>
  <c r="AM27" i="27"/>
  <c r="CZ30" i="41" s="1"/>
  <c r="AM26" i="27"/>
  <c r="CZ29" i="41" s="1"/>
  <c r="AM25" i="27"/>
  <c r="CZ28" i="41" s="1"/>
  <c r="AM24" i="27"/>
  <c r="CZ25" i="41" s="1"/>
  <c r="AM22" i="27"/>
  <c r="CZ23" i="41" s="1"/>
  <c r="AM23" i="27"/>
  <c r="CZ24" i="41" s="1"/>
  <c r="AM21" i="27"/>
  <c r="CZ22" i="41" s="1"/>
  <c r="AM20" i="27"/>
  <c r="CZ21" i="41" s="1"/>
  <c r="AM18" i="27"/>
  <c r="CZ19" i="41" s="1"/>
  <c r="AM19" i="27"/>
  <c r="CZ20" i="41" s="1"/>
  <c r="AM17" i="27"/>
  <c r="CZ16" i="41" s="1"/>
  <c r="AM16" i="27"/>
  <c r="CZ15" i="41" s="1"/>
  <c r="AM15" i="27"/>
  <c r="CZ14" i="41" s="1"/>
  <c r="AM14" i="27"/>
  <c r="CZ13" i="41" s="1"/>
  <c r="AM12" i="27"/>
  <c r="CZ11" i="41" s="1"/>
  <c r="AM13" i="27"/>
  <c r="CZ12" i="41" s="1"/>
  <c r="AM11" i="27"/>
  <c r="CZ10" i="41" s="1"/>
  <c r="AM10" i="27"/>
  <c r="CZ7" i="41" s="1"/>
  <c r="AM8" i="27"/>
  <c r="AM9" i="27"/>
  <c r="CZ6" i="41" s="1"/>
  <c r="C36" i="104"/>
  <c r="E36" i="104" s="1"/>
  <c r="G36" i="104" s="1"/>
  <c r="BG35" i="27"/>
  <c r="FL40" i="41" s="1"/>
  <c r="BG37" i="27"/>
  <c r="FL42" i="41" s="1"/>
  <c r="BG34" i="27"/>
  <c r="FL39" i="41" s="1"/>
  <c r="BG32" i="27"/>
  <c r="FL37" i="41" s="1"/>
  <c r="BG30" i="27"/>
  <c r="FL33" i="41" s="1"/>
  <c r="BG31" i="27"/>
  <c r="FL34" i="41" s="1"/>
  <c r="BG29" i="27"/>
  <c r="FL32" i="41" s="1"/>
  <c r="BG28" i="27"/>
  <c r="FL31" i="41" s="1"/>
  <c r="BG27" i="27"/>
  <c r="FL30" i="41" s="1"/>
  <c r="BG26" i="27"/>
  <c r="FL29" i="41" s="1"/>
  <c r="BG25" i="27"/>
  <c r="FL28" i="41" s="1"/>
  <c r="BG22" i="27"/>
  <c r="FL23" i="41" s="1"/>
  <c r="BG24" i="27"/>
  <c r="FL25" i="41" s="1"/>
  <c r="BG23" i="27"/>
  <c r="FL24" i="41" s="1"/>
  <c r="BG21" i="27"/>
  <c r="FL22" i="41" s="1"/>
  <c r="BG19" i="27"/>
  <c r="FL20" i="41" s="1"/>
  <c r="BG20" i="27"/>
  <c r="FL21" i="41" s="1"/>
  <c r="BG18" i="27"/>
  <c r="FL19" i="41" s="1"/>
  <c r="BG16" i="27"/>
  <c r="FL15" i="41" s="1"/>
  <c r="BG17" i="27"/>
  <c r="FL16" i="41" s="1"/>
  <c r="BG15" i="27"/>
  <c r="FL14" i="41" s="1"/>
  <c r="BG14" i="27"/>
  <c r="FL13" i="41" s="1"/>
  <c r="BG12" i="27"/>
  <c r="FL11" i="41" s="1"/>
  <c r="BG13" i="27"/>
  <c r="FL12" i="41" s="1"/>
  <c r="BG11" i="27"/>
  <c r="FL10" i="41" s="1"/>
  <c r="BG10" i="27"/>
  <c r="FL7" i="41" s="1"/>
  <c r="BG8" i="27"/>
  <c r="BG9" i="27"/>
  <c r="FL6" i="41" s="1"/>
  <c r="C36" i="50"/>
  <c r="E36" i="50" s="1"/>
  <c r="G36" i="50" s="1"/>
  <c r="G39" i="50" s="1"/>
  <c r="G40" i="50" s="1"/>
  <c r="U35" i="27"/>
  <c r="AK40" i="41" s="1"/>
  <c r="U37" i="27"/>
  <c r="AK42" i="41" s="1"/>
  <c r="U33" i="27"/>
  <c r="AK38" i="41" s="1"/>
  <c r="U32" i="27"/>
  <c r="AK37" i="41" s="1"/>
  <c r="U31" i="27"/>
  <c r="AK34" i="41" s="1"/>
  <c r="U30" i="27"/>
  <c r="AK33" i="41" s="1"/>
  <c r="U29" i="27"/>
  <c r="AK32" i="41" s="1"/>
  <c r="U27" i="27"/>
  <c r="AK30" i="41" s="1"/>
  <c r="U28" i="27"/>
  <c r="AK31" i="41" s="1"/>
  <c r="U26" i="27"/>
  <c r="AK29" i="41" s="1"/>
  <c r="U25" i="27"/>
  <c r="AK28" i="41" s="1"/>
  <c r="U22" i="27"/>
  <c r="AK23" i="41" s="1"/>
  <c r="U24" i="27"/>
  <c r="AK25" i="41" s="1"/>
  <c r="U23" i="27"/>
  <c r="AK24" i="41" s="1"/>
  <c r="U20" i="27"/>
  <c r="AK21" i="41" s="1"/>
  <c r="U21" i="27"/>
  <c r="AK22" i="41" s="1"/>
  <c r="U19" i="27"/>
  <c r="AK20" i="41" s="1"/>
  <c r="U17" i="27"/>
  <c r="AK16" i="41" s="1"/>
  <c r="U18" i="27"/>
  <c r="AK19" i="41" s="1"/>
  <c r="U16" i="27"/>
  <c r="AK15" i="41" s="1"/>
  <c r="U15" i="27"/>
  <c r="AK14" i="41" s="1"/>
  <c r="U14" i="27"/>
  <c r="AK13" i="41" s="1"/>
  <c r="U12" i="27"/>
  <c r="AK11" i="41" s="1"/>
  <c r="U13" i="27"/>
  <c r="AK12" i="41" s="1"/>
  <c r="U11" i="27"/>
  <c r="AK10" i="41" s="1"/>
  <c r="U9" i="27"/>
  <c r="AK6" i="41" s="1"/>
  <c r="U10" i="27"/>
  <c r="AK7" i="41" s="1"/>
  <c r="U8" i="27"/>
  <c r="C36" i="64"/>
  <c r="E36" i="64" s="1"/>
  <c r="G36" i="64" s="1"/>
  <c r="G39" i="64" s="1"/>
  <c r="G40" i="64" s="1"/>
  <c r="R33" i="27"/>
  <c r="Y38" i="41" s="1"/>
  <c r="R32" i="27"/>
  <c r="Y37" i="41" s="1"/>
  <c r="R31" i="27"/>
  <c r="Y34" i="41" s="1"/>
  <c r="R30" i="27"/>
  <c r="Y33" i="41" s="1"/>
  <c r="R29" i="27"/>
  <c r="Y32" i="41" s="1"/>
  <c r="R27" i="27"/>
  <c r="Y30" i="41" s="1"/>
  <c r="R28" i="27"/>
  <c r="Y31" i="41" s="1"/>
  <c r="R25" i="27"/>
  <c r="Y28" i="41" s="1"/>
  <c r="R26" i="27"/>
  <c r="Y29" i="41" s="1"/>
  <c r="R24" i="27"/>
  <c r="Y25" i="41" s="1"/>
  <c r="R22" i="27"/>
  <c r="Y23" i="41" s="1"/>
  <c r="R23" i="27"/>
  <c r="Y24" i="41" s="1"/>
  <c r="R21" i="27"/>
  <c r="Y22" i="41" s="1"/>
  <c r="R20" i="27"/>
  <c r="Y21" i="41" s="1"/>
  <c r="R19" i="27"/>
  <c r="Y20" i="41" s="1"/>
  <c r="R18" i="27"/>
  <c r="Y19" i="41" s="1"/>
  <c r="R17" i="27"/>
  <c r="Y16" i="41" s="1"/>
  <c r="R16" i="27"/>
  <c r="Y15" i="41" s="1"/>
  <c r="R15" i="27"/>
  <c r="Y14" i="41" s="1"/>
  <c r="R14" i="27"/>
  <c r="Y13" i="41" s="1"/>
  <c r="R12" i="27"/>
  <c r="Y11" i="41" s="1"/>
  <c r="R13" i="27"/>
  <c r="Y12" i="41" s="1"/>
  <c r="R11" i="27"/>
  <c r="Y10" i="41" s="1"/>
  <c r="R9" i="27"/>
  <c r="Y6" i="41" s="1"/>
  <c r="R8" i="27"/>
  <c r="R10" i="27"/>
  <c r="Y7" i="41" s="1"/>
  <c r="C36" i="22"/>
  <c r="E36" i="22" s="1"/>
  <c r="G36" i="22" s="1"/>
  <c r="G39" i="22" s="1"/>
  <c r="G40" i="22" s="1"/>
  <c r="BI35" i="27"/>
  <c r="FP40" i="41" s="1"/>
  <c r="BI37" i="27"/>
  <c r="FP42" i="41" s="1"/>
  <c r="BI34" i="27"/>
  <c r="FP39" i="41" s="1"/>
  <c r="BI32" i="27"/>
  <c r="FP37" i="41" s="1"/>
  <c r="BI30" i="27"/>
  <c r="FP33" i="41" s="1"/>
  <c r="BI31" i="27"/>
  <c r="FP34" i="41" s="1"/>
  <c r="BI29" i="27"/>
  <c r="FP32" i="41" s="1"/>
  <c r="BI28" i="27"/>
  <c r="FP31" i="41" s="1"/>
  <c r="BI27" i="27"/>
  <c r="FP30" i="41" s="1"/>
  <c r="BI25" i="27"/>
  <c r="FP28" i="41" s="1"/>
  <c r="BI26" i="27"/>
  <c r="FP29" i="41" s="1"/>
  <c r="BI24" i="27"/>
  <c r="FP25" i="41" s="1"/>
  <c r="BI23" i="27"/>
  <c r="FP24" i="41" s="1"/>
  <c r="BI22" i="27"/>
  <c r="FP23" i="41" s="1"/>
  <c r="BI21" i="27"/>
  <c r="FP22" i="41" s="1"/>
  <c r="BI20" i="27"/>
  <c r="FP21" i="41" s="1"/>
  <c r="BI18" i="27"/>
  <c r="FP19" i="41" s="1"/>
  <c r="BI19" i="27"/>
  <c r="FP20" i="41" s="1"/>
  <c r="BI17" i="27"/>
  <c r="FP16" i="41" s="1"/>
  <c r="BI16" i="27"/>
  <c r="FP15" i="41" s="1"/>
  <c r="BI15" i="27"/>
  <c r="FP14" i="41" s="1"/>
  <c r="BI14" i="27"/>
  <c r="FP13" i="41" s="1"/>
  <c r="BI13" i="27"/>
  <c r="FP12" i="41" s="1"/>
  <c r="BI11" i="27"/>
  <c r="FP10" i="41" s="1"/>
  <c r="BI12" i="27"/>
  <c r="FP11" i="41" s="1"/>
  <c r="BI10" i="27"/>
  <c r="FP7" i="41" s="1"/>
  <c r="BI9" i="27"/>
  <c r="FP6" i="41" s="1"/>
  <c r="BI8" i="27"/>
  <c r="C36" i="46"/>
  <c r="E36" i="46" s="1"/>
  <c r="G36" i="46" s="1"/>
  <c r="G39" i="46" s="1"/>
  <c r="G40" i="46" s="1"/>
  <c r="AB34" i="27"/>
  <c r="BQ39" i="41" s="1"/>
  <c r="AB37" i="27"/>
  <c r="BQ42" i="41" s="1"/>
  <c r="AB33" i="27"/>
  <c r="BQ38" i="41" s="1"/>
  <c r="AB32" i="27"/>
  <c r="BQ37" i="41" s="1"/>
  <c r="AB31" i="27"/>
  <c r="BQ34" i="41" s="1"/>
  <c r="AB30" i="27"/>
  <c r="BQ33" i="41" s="1"/>
  <c r="AB29" i="27"/>
  <c r="BQ32" i="41" s="1"/>
  <c r="AB28" i="27"/>
  <c r="BQ31" i="41" s="1"/>
  <c r="AB27" i="27"/>
  <c r="BQ30" i="41" s="1"/>
  <c r="AB26" i="27"/>
  <c r="BQ29" i="41" s="1"/>
  <c r="AB25" i="27"/>
  <c r="BQ28" i="41" s="1"/>
  <c r="AB24" i="27"/>
  <c r="BQ25" i="41" s="1"/>
  <c r="AB23" i="27"/>
  <c r="BQ24" i="41" s="1"/>
  <c r="AB22" i="27"/>
  <c r="BQ23" i="41" s="1"/>
  <c r="AB20" i="27"/>
  <c r="BQ21" i="41" s="1"/>
  <c r="AB21" i="27"/>
  <c r="BQ22" i="41" s="1"/>
  <c r="AB19" i="27"/>
  <c r="BQ20" i="41" s="1"/>
  <c r="AB18" i="27"/>
  <c r="BQ19" i="41" s="1"/>
  <c r="AB17" i="27"/>
  <c r="BQ16" i="41" s="1"/>
  <c r="AB15" i="27"/>
  <c r="BQ14" i="41" s="1"/>
  <c r="AB16" i="27"/>
  <c r="BQ15" i="41" s="1"/>
  <c r="AB14" i="27"/>
  <c r="BQ13" i="41" s="1"/>
  <c r="AB13" i="27"/>
  <c r="BQ12" i="41" s="1"/>
  <c r="AB12" i="27"/>
  <c r="BQ11" i="41" s="1"/>
  <c r="AB11" i="27"/>
  <c r="BQ10" i="41" s="1"/>
  <c r="AB10" i="27"/>
  <c r="BQ7" i="41" s="1"/>
  <c r="AB9" i="27"/>
  <c r="BQ6" i="41" s="1"/>
  <c r="AB8" i="27"/>
  <c r="BQ5" i="41" s="1"/>
  <c r="C36" i="78"/>
  <c r="E36" i="78" s="1"/>
  <c r="G36" i="78" s="1"/>
  <c r="G39" i="78" s="1"/>
  <c r="G40" i="78" s="1"/>
  <c r="AI35" i="27"/>
  <c r="CO40" i="41" s="1"/>
  <c r="AI37" i="27"/>
  <c r="CO42" i="41" s="1"/>
  <c r="AI33" i="27"/>
  <c r="CO38" i="41" s="1"/>
  <c r="AI32" i="27"/>
  <c r="CO37" i="41" s="1"/>
  <c r="AI31" i="27"/>
  <c r="CO34" i="41" s="1"/>
  <c r="AI30" i="27"/>
  <c r="CO33" i="41" s="1"/>
  <c r="AI29" i="27"/>
  <c r="CO32" i="41" s="1"/>
  <c r="AI28" i="27"/>
  <c r="CO31" i="41" s="1"/>
  <c r="AI27" i="27"/>
  <c r="CO30" i="41" s="1"/>
  <c r="AI24" i="27"/>
  <c r="CO25" i="41" s="1"/>
  <c r="AI25" i="27"/>
  <c r="CO28" i="41" s="1"/>
  <c r="AI26" i="27"/>
  <c r="CO29" i="41" s="1"/>
  <c r="AI23" i="27"/>
  <c r="CO24" i="41" s="1"/>
  <c r="AI22" i="27"/>
  <c r="CO23" i="41" s="1"/>
  <c r="AI21" i="27"/>
  <c r="CO22" i="41" s="1"/>
  <c r="AI19" i="27"/>
  <c r="CO20" i="41" s="1"/>
  <c r="AI20" i="27"/>
  <c r="CO21" i="41" s="1"/>
  <c r="AI18" i="27"/>
  <c r="CO19" i="41" s="1"/>
  <c r="AI17" i="27"/>
  <c r="CO16" i="41" s="1"/>
  <c r="AI15" i="27"/>
  <c r="CO14" i="41" s="1"/>
  <c r="AI16" i="27"/>
  <c r="CO15" i="41" s="1"/>
  <c r="AI14" i="27"/>
  <c r="CO13" i="41" s="1"/>
  <c r="AI13" i="27"/>
  <c r="CO12" i="41" s="1"/>
  <c r="AI12" i="27"/>
  <c r="CO11" i="41" s="1"/>
  <c r="AI11" i="27"/>
  <c r="CO10" i="41" s="1"/>
  <c r="AI10" i="27"/>
  <c r="CO7" i="41" s="1"/>
  <c r="AI9" i="27"/>
  <c r="CO6" i="41" s="1"/>
  <c r="AI8" i="27"/>
  <c r="C36" i="80"/>
  <c r="G36" i="80" s="1"/>
  <c r="G39" i="80" s="1"/>
  <c r="G40" i="80" s="1"/>
  <c r="AU8" i="27"/>
  <c r="C36" i="44"/>
  <c r="E36" i="44" s="1"/>
  <c r="G36" i="44" s="1"/>
  <c r="G39" i="44" s="1"/>
  <c r="G40" i="44" s="1"/>
  <c r="C37" i="53"/>
  <c r="E37" i="53" s="1"/>
  <c r="G37" i="53" s="1"/>
  <c r="BO37" i="27"/>
  <c r="GN42" i="41" s="1"/>
  <c r="BO32" i="27"/>
  <c r="GN37" i="41" s="1"/>
  <c r="BO33" i="27"/>
  <c r="GN38" i="41" s="1"/>
  <c r="BO31" i="27"/>
  <c r="GN34" i="41" s="1"/>
  <c r="BO14" i="27"/>
  <c r="GN13" i="41" s="1"/>
  <c r="BO13" i="27"/>
  <c r="GN12" i="41" s="1"/>
  <c r="BO12" i="27"/>
  <c r="GN11" i="41" s="1"/>
  <c r="C36" i="8"/>
  <c r="G36" i="8" s="1"/>
  <c r="BQ37" i="27"/>
  <c r="GR42" i="41" s="1"/>
  <c r="BQ32" i="27"/>
  <c r="GR37" i="41" s="1"/>
  <c r="BQ31" i="27"/>
  <c r="GR34" i="41" s="1"/>
  <c r="BQ30" i="27"/>
  <c r="GR33" i="41" s="1"/>
  <c r="BQ29" i="27"/>
  <c r="GR32" i="41" s="1"/>
  <c r="BQ28" i="27"/>
  <c r="GR31" i="41" s="1"/>
  <c r="BQ27" i="27"/>
  <c r="GR30" i="41" s="1"/>
  <c r="BQ26" i="27"/>
  <c r="GR29" i="41" s="1"/>
  <c r="BQ25" i="27"/>
  <c r="GR28" i="41" s="1"/>
  <c r="BQ23" i="27"/>
  <c r="GR24" i="41" s="1"/>
  <c r="BQ24" i="27"/>
  <c r="GR25" i="41" s="1"/>
  <c r="BQ22" i="27"/>
  <c r="GR23" i="41" s="1"/>
  <c r="BQ20" i="27"/>
  <c r="GR21" i="41" s="1"/>
  <c r="BQ21" i="27"/>
  <c r="GR22" i="41" s="1"/>
  <c r="BQ19" i="27"/>
  <c r="GR20" i="41" s="1"/>
  <c r="BQ18" i="27"/>
  <c r="GR19" i="41" s="1"/>
  <c r="BQ16" i="27"/>
  <c r="GR15" i="41" s="1"/>
  <c r="BQ17" i="27"/>
  <c r="GR16" i="41" s="1"/>
  <c r="BQ15" i="27"/>
  <c r="GR14" i="41" s="1"/>
  <c r="BQ13" i="27"/>
  <c r="GR12" i="41" s="1"/>
  <c r="BQ14" i="27"/>
  <c r="GR13" i="41" s="1"/>
  <c r="BQ12" i="27"/>
  <c r="GR11" i="41" s="1"/>
  <c r="BQ11" i="27"/>
  <c r="GR10" i="41" s="1"/>
  <c r="BQ9" i="27"/>
  <c r="GR6" i="41" s="1"/>
  <c r="BQ8" i="27"/>
  <c r="BQ10" i="27"/>
  <c r="GR7" i="41" s="1"/>
  <c r="C36" i="66"/>
  <c r="E36" i="66" s="1"/>
  <c r="G36" i="66" s="1"/>
  <c r="G39" i="66" s="1"/>
  <c r="G40" i="66" s="1"/>
  <c r="C36" i="67"/>
  <c r="E36" i="67" s="1"/>
  <c r="G36" i="67" s="1"/>
  <c r="G39" i="67" s="1"/>
  <c r="G40" i="67" s="1"/>
  <c r="GK41" i="41"/>
  <c r="GL41" i="41"/>
  <c r="BN32" i="27"/>
  <c r="GJ37" i="41" s="1"/>
  <c r="BN37" i="27"/>
  <c r="GJ42" i="41" s="1"/>
  <c r="BN33" i="27"/>
  <c r="GJ38" i="41" s="1"/>
  <c r="BN31" i="27"/>
  <c r="GJ34" i="41" s="1"/>
  <c r="BN29" i="27"/>
  <c r="GJ32" i="41" s="1"/>
  <c r="BN30" i="27"/>
  <c r="GJ33" i="41" s="1"/>
  <c r="BN28" i="27"/>
  <c r="GJ31" i="41" s="1"/>
  <c r="BN27" i="27"/>
  <c r="GJ30" i="41" s="1"/>
  <c r="BN25" i="27"/>
  <c r="GJ28" i="41" s="1"/>
  <c r="BN26" i="27"/>
  <c r="GJ29" i="41" s="1"/>
  <c r="BN24" i="27"/>
  <c r="GJ25" i="41" s="1"/>
  <c r="BN22" i="27"/>
  <c r="GJ23" i="41" s="1"/>
  <c r="BN23" i="27"/>
  <c r="GJ24" i="41" s="1"/>
  <c r="BN21" i="27"/>
  <c r="GJ22" i="41" s="1"/>
  <c r="BN19" i="27"/>
  <c r="GJ20" i="41" s="1"/>
  <c r="BN20" i="27"/>
  <c r="GJ21" i="41" s="1"/>
  <c r="BN18" i="27"/>
  <c r="GJ19" i="41" s="1"/>
  <c r="BN16" i="27"/>
  <c r="GJ15" i="41" s="1"/>
  <c r="BN17" i="27"/>
  <c r="GJ16" i="41" s="1"/>
  <c r="BN15" i="27"/>
  <c r="GJ14" i="41" s="1"/>
  <c r="BN14" i="27"/>
  <c r="GJ13" i="41" s="1"/>
  <c r="BN13" i="27"/>
  <c r="GJ12" i="41" s="1"/>
  <c r="BN12" i="27"/>
  <c r="GJ11" i="41" s="1"/>
  <c r="BN11" i="27"/>
  <c r="GJ10" i="41" s="1"/>
  <c r="BN8" i="27"/>
  <c r="BN10" i="27"/>
  <c r="GJ7" i="41" s="1"/>
  <c r="BN9" i="27"/>
  <c r="GJ6" i="41" s="1"/>
  <c r="C37" i="49"/>
  <c r="E37" i="49" s="1"/>
  <c r="G37" i="49" s="1"/>
  <c r="G39" i="49" s="1"/>
  <c r="G40" i="49" s="1"/>
  <c r="BJ32" i="27"/>
  <c r="FT37" i="41" s="1"/>
  <c r="BJ33" i="27"/>
  <c r="FT38" i="41" s="1"/>
  <c r="BJ37" i="27"/>
  <c r="FT42" i="41" s="1"/>
  <c r="BJ31" i="27"/>
  <c r="FT34" i="41" s="1"/>
  <c r="BJ30" i="27"/>
  <c r="FT33" i="41" s="1"/>
  <c r="BJ29" i="27"/>
  <c r="FT32" i="41" s="1"/>
  <c r="BJ28" i="27"/>
  <c r="FT31" i="41" s="1"/>
  <c r="BJ26" i="27"/>
  <c r="FT29" i="41" s="1"/>
  <c r="BJ27" i="27"/>
  <c r="FT30" i="41" s="1"/>
  <c r="BJ25" i="27"/>
  <c r="FT28" i="41" s="1"/>
  <c r="BJ24" i="27"/>
  <c r="FT25" i="41" s="1"/>
  <c r="BJ22" i="27"/>
  <c r="FT23" i="41" s="1"/>
  <c r="BJ23" i="27"/>
  <c r="FT24" i="41" s="1"/>
  <c r="BJ21" i="27"/>
  <c r="FT22" i="41" s="1"/>
  <c r="BJ20" i="27"/>
  <c r="FT21" i="41" s="1"/>
  <c r="BJ19" i="27"/>
  <c r="FT20" i="41" s="1"/>
  <c r="BJ18" i="27"/>
  <c r="FT19" i="41" s="1"/>
  <c r="BJ16" i="27"/>
  <c r="FT15" i="41" s="1"/>
  <c r="BJ17" i="27"/>
  <c r="FT16" i="41" s="1"/>
  <c r="BJ15" i="27"/>
  <c r="FT14" i="41" s="1"/>
  <c r="BJ14" i="27"/>
  <c r="FT13" i="41" s="1"/>
  <c r="BJ12" i="27"/>
  <c r="FT11" i="41" s="1"/>
  <c r="BJ13" i="27"/>
  <c r="FT12" i="41" s="1"/>
  <c r="BJ11" i="27"/>
  <c r="FT10" i="41" s="1"/>
  <c r="BJ8" i="27"/>
  <c r="BJ10" i="27"/>
  <c r="FT7" i="41" s="1"/>
  <c r="BJ9" i="27"/>
  <c r="FT6" i="41" s="1"/>
  <c r="C36" i="21"/>
  <c r="E36" i="21" s="1"/>
  <c r="G36" i="21" s="1"/>
  <c r="G39" i="21" s="1"/>
  <c r="G40" i="21" s="1"/>
  <c r="C35" i="91"/>
  <c r="E35" i="91" s="1"/>
  <c r="G35" i="91" s="1"/>
  <c r="B36" i="91"/>
  <c r="B37" i="91" s="1"/>
  <c r="C37" i="91" s="1"/>
  <c r="E37" i="91" s="1"/>
  <c r="G37" i="91" s="1"/>
  <c r="E21" i="92"/>
  <c r="B21" i="92"/>
  <c r="ET41" i="41"/>
  <c r="ES41" i="41"/>
  <c r="G39" i="23"/>
  <c r="G40" i="23" s="1"/>
  <c r="G39" i="11"/>
  <c r="G40" i="11" s="1"/>
  <c r="BD36" i="27"/>
  <c r="FD41" i="41" s="1"/>
  <c r="BD32" i="27"/>
  <c r="FD37" i="41" s="1"/>
  <c r="BF35" i="27"/>
  <c r="BE40" i="41" s="1"/>
  <c r="BF33" i="27"/>
  <c r="BE38" i="41" s="1"/>
  <c r="BF36" i="27"/>
  <c r="BE41" i="41" s="1"/>
  <c r="W34" i="27"/>
  <c r="AS39" i="41" s="1"/>
  <c r="W36" i="27"/>
  <c r="AS41" i="41" s="1"/>
  <c r="AG34" i="27"/>
  <c r="CK39" i="41" s="1"/>
  <c r="AG36" i="27"/>
  <c r="CK41" i="41" s="1"/>
  <c r="AF34" i="27"/>
  <c r="CG39" i="41" s="1"/>
  <c r="AF36" i="27"/>
  <c r="CG41" i="41" s="1"/>
  <c r="BB34" i="27"/>
  <c r="EV39" i="41" s="1"/>
  <c r="BB36" i="27"/>
  <c r="EV41" i="41" s="1"/>
  <c r="S36" i="27"/>
  <c r="AC41" i="41" s="1"/>
  <c r="S34" i="27"/>
  <c r="AC39" i="41" s="1"/>
  <c r="T36" i="27"/>
  <c r="AG41" i="41" s="1"/>
  <c r="T34" i="27"/>
  <c r="AG39" i="41" s="1"/>
  <c r="P34" i="27"/>
  <c r="Q39" i="41" s="1"/>
  <c r="P36" i="27"/>
  <c r="BG33" i="27"/>
  <c r="FL38" i="41" s="1"/>
  <c r="BG36" i="27"/>
  <c r="FL41" i="41" s="1"/>
  <c r="U34" i="27"/>
  <c r="AK39" i="41" s="1"/>
  <c r="U36" i="27"/>
  <c r="AK41" i="41" s="1"/>
  <c r="R36" i="27"/>
  <c r="Y41" i="41" s="1"/>
  <c r="R34" i="27"/>
  <c r="Y39" i="41" s="1"/>
  <c r="BI33" i="27"/>
  <c r="FP38" i="41" s="1"/>
  <c r="BI36" i="27"/>
  <c r="FP41" i="41" s="1"/>
  <c r="AI34" i="27"/>
  <c r="CO39" i="41" s="1"/>
  <c r="AI36" i="27"/>
  <c r="CO41" i="41" s="1"/>
  <c r="CE20" i="41" l="1"/>
  <c r="DD35" i="41"/>
  <c r="DF43" i="41"/>
  <c r="CD42" i="41"/>
  <c r="CE42" i="41"/>
  <c r="CD38" i="41"/>
  <c r="CE38" i="41"/>
  <c r="AY38" i="41"/>
  <c r="AX38" i="41"/>
  <c r="DF40" i="41"/>
  <c r="DE40" i="41"/>
  <c r="AY39" i="41"/>
  <c r="AX39" i="41"/>
  <c r="AY11" i="41"/>
  <c r="AX11" i="41"/>
  <c r="AY10" i="41"/>
  <c r="AX10" i="41"/>
  <c r="AY30" i="41"/>
  <c r="AX30" i="41"/>
  <c r="AX5" i="41"/>
  <c r="AY33" i="41"/>
  <c r="AX33" i="41"/>
  <c r="AY32" i="41"/>
  <c r="AX32" i="41"/>
  <c r="CE6" i="41"/>
  <c r="CD6" i="41"/>
  <c r="DE16" i="41"/>
  <c r="DF16" i="41"/>
  <c r="DE15" i="41"/>
  <c r="DF15" i="41"/>
  <c r="DF14" i="41"/>
  <c r="DE14" i="41"/>
  <c r="CE40" i="41"/>
  <c r="CD40" i="41"/>
  <c r="CD10" i="41"/>
  <c r="CE10" i="41"/>
  <c r="CD12" i="41"/>
  <c r="CE12" i="41"/>
  <c r="DE34" i="41"/>
  <c r="AU29" i="27"/>
  <c r="DT32" i="41" s="1"/>
  <c r="AU26" i="27"/>
  <c r="DT29" i="41" s="1"/>
  <c r="AU27" i="27"/>
  <c r="DT30" i="41" s="1"/>
  <c r="AU25" i="27"/>
  <c r="DT28" i="41" s="1"/>
  <c r="AU22" i="27"/>
  <c r="DT23" i="41" s="1"/>
  <c r="CE24" i="41"/>
  <c r="CE25" i="41"/>
  <c r="CD21" i="41"/>
  <c r="CE19" i="41"/>
  <c r="GG44" i="41"/>
  <c r="GG46" i="41" s="1"/>
  <c r="HE47" i="41"/>
  <c r="HF47" i="41"/>
  <c r="GG47" i="41"/>
  <c r="HA44" i="41"/>
  <c r="CD37" i="41"/>
  <c r="CE37" i="41"/>
  <c r="CD13" i="41"/>
  <c r="CE13" i="41"/>
  <c r="DE13" i="41"/>
  <c r="DF13" i="41"/>
  <c r="CE30" i="41"/>
  <c r="CD30" i="41"/>
  <c r="DF38" i="41"/>
  <c r="DE38" i="41"/>
  <c r="HF44" i="41"/>
  <c r="HF46" i="41" s="1"/>
  <c r="HE44" i="41"/>
  <c r="HE46" i="41" s="1"/>
  <c r="BV44" i="41"/>
  <c r="BV46" i="41" s="1"/>
  <c r="DD44" i="41"/>
  <c r="BV47" i="41"/>
  <c r="EC43" i="41"/>
  <c r="ED43" i="41"/>
  <c r="DZ43" i="41"/>
  <c r="DY43" i="41"/>
  <c r="AU43" i="41"/>
  <c r="AT43" i="41"/>
  <c r="DI43" i="41"/>
  <c r="DJ43" i="41"/>
  <c r="CL43" i="41"/>
  <c r="CM43" i="41"/>
  <c r="CC17" i="41"/>
  <c r="DD17" i="41"/>
  <c r="DE39" i="41"/>
  <c r="DF39" i="41"/>
  <c r="DE10" i="41"/>
  <c r="DF10" i="41"/>
  <c r="DE12" i="41"/>
  <c r="DF12" i="41"/>
  <c r="CE11" i="41"/>
  <c r="CD11" i="41"/>
  <c r="DF37" i="41"/>
  <c r="DE37" i="41"/>
  <c r="DE11" i="41"/>
  <c r="DF11" i="41"/>
  <c r="CD41" i="41"/>
  <c r="CE41" i="41"/>
  <c r="CE34" i="41"/>
  <c r="CD34" i="41"/>
  <c r="CE16" i="41"/>
  <c r="CD16" i="41"/>
  <c r="CE14" i="41"/>
  <c r="CD14" i="41"/>
  <c r="CD15" i="41"/>
  <c r="CE15" i="41"/>
  <c r="DD8" i="41"/>
  <c r="DF6" i="41"/>
  <c r="DE6" i="41"/>
  <c r="DE7" i="41"/>
  <c r="DF7" i="41"/>
  <c r="DF41" i="41"/>
  <c r="DE41" i="41"/>
  <c r="BY47" i="41"/>
  <c r="BZ43" i="41"/>
  <c r="BZ44" i="41" s="1"/>
  <c r="BZ46" i="41" s="1"/>
  <c r="CA43" i="41"/>
  <c r="BY44" i="41"/>
  <c r="BY46" i="41" s="1"/>
  <c r="DE42" i="41"/>
  <c r="G39" i="93"/>
  <c r="G40" i="93" s="1"/>
  <c r="G39" i="61"/>
  <c r="G40" i="61" s="1"/>
  <c r="G39" i="112"/>
  <c r="G40" i="112" s="1"/>
  <c r="BZ47" i="41"/>
  <c r="BG43" i="41"/>
  <c r="BF43" i="41"/>
  <c r="FB43" i="41"/>
  <c r="FA43" i="41"/>
  <c r="DB43" i="41"/>
  <c r="DA43" i="41"/>
  <c r="FM43" i="41"/>
  <c r="FN43" i="41"/>
  <c r="CI43" i="41"/>
  <c r="CH43" i="41"/>
  <c r="EX43" i="41"/>
  <c r="EW43" i="41"/>
  <c r="CW43" i="41"/>
  <c r="CX43" i="41"/>
  <c r="EH43" i="41"/>
  <c r="EG43" i="41"/>
  <c r="AD43" i="41"/>
  <c r="AE43" i="41"/>
  <c r="AI43" i="41"/>
  <c r="AH43" i="41"/>
  <c r="R43" i="41"/>
  <c r="S43" i="41"/>
  <c r="AL43" i="41"/>
  <c r="AM43" i="41"/>
  <c r="AA43" i="41"/>
  <c r="Z43" i="41"/>
  <c r="FR43" i="41"/>
  <c r="FQ43" i="41"/>
  <c r="G39" i="75"/>
  <c r="G40" i="75" s="1"/>
  <c r="G39" i="104"/>
  <c r="G40" i="104" s="1"/>
  <c r="AW8" i="41"/>
  <c r="AX37" i="41"/>
  <c r="AX24" i="41"/>
  <c r="AX6" i="41"/>
  <c r="AY34" i="41"/>
  <c r="AY23" i="41"/>
  <c r="AX41" i="41"/>
  <c r="AX31" i="41"/>
  <c r="AX35" i="41" s="1"/>
  <c r="AY7" i="41"/>
  <c r="AX14" i="41"/>
  <c r="AX25" i="41"/>
  <c r="AY28" i="41"/>
  <c r="AX40" i="41"/>
  <c r="AX7" i="41"/>
  <c r="GK22" i="41"/>
  <c r="GL22" i="41"/>
  <c r="AU23" i="27"/>
  <c r="DT24" i="41" s="1"/>
  <c r="DU24" i="41" s="1"/>
  <c r="AA37" i="27"/>
  <c r="BM42" i="41" s="1"/>
  <c r="BO42" i="41" s="1"/>
  <c r="AW35" i="41"/>
  <c r="GK23" i="41"/>
  <c r="GL23" i="41"/>
  <c r="AU24" i="27"/>
  <c r="DT25" i="41" s="1"/>
  <c r="DV25" i="41" s="1"/>
  <c r="G39" i="95"/>
  <c r="G40" i="95" s="1"/>
  <c r="BO9" i="27"/>
  <c r="GN6" i="41" s="1"/>
  <c r="GO6" i="41" s="1"/>
  <c r="AU10" i="27"/>
  <c r="DT7" i="41" s="1"/>
  <c r="DU7" i="41" s="1"/>
  <c r="AU28" i="27"/>
  <c r="DT31" i="41" s="1"/>
  <c r="GK20" i="41"/>
  <c r="GL20" i="41"/>
  <c r="AU9" i="27"/>
  <c r="DT6" i="41" s="1"/>
  <c r="DV6" i="41" s="1"/>
  <c r="BO15" i="27"/>
  <c r="GN14" i="41" s="1"/>
  <c r="GP14" i="41" s="1"/>
  <c r="AU12" i="27"/>
  <c r="DT11" i="41" s="1"/>
  <c r="DU11" i="41" s="1"/>
  <c r="AU35" i="27"/>
  <c r="DT40" i="41" s="1"/>
  <c r="DU40" i="41" s="1"/>
  <c r="AA8" i="27"/>
  <c r="BM5" i="41" s="1"/>
  <c r="BO17" i="27"/>
  <c r="GN16" i="41" s="1"/>
  <c r="GO16" i="41" s="1"/>
  <c r="AU14" i="27"/>
  <c r="DT13" i="41" s="1"/>
  <c r="DV13" i="41" s="1"/>
  <c r="AA11" i="27"/>
  <c r="BM10" i="41" s="1"/>
  <c r="BO10" i="41" s="1"/>
  <c r="AU31" i="27"/>
  <c r="DT34" i="41" s="1"/>
  <c r="DV34" i="41" s="1"/>
  <c r="BO18" i="27"/>
  <c r="GN19" i="41" s="1"/>
  <c r="GP19" i="41" s="1"/>
  <c r="AU32" i="27"/>
  <c r="DT37" i="41" s="1"/>
  <c r="DV37" i="41" s="1"/>
  <c r="AA12" i="27"/>
  <c r="BM11" i="41" s="1"/>
  <c r="BN11" i="41" s="1"/>
  <c r="AU11" i="27"/>
  <c r="DT10" i="41" s="1"/>
  <c r="DV10" i="41" s="1"/>
  <c r="BO16" i="27"/>
  <c r="GN15" i="41" s="1"/>
  <c r="GP15" i="41" s="1"/>
  <c r="AU33" i="27"/>
  <c r="DT38" i="41" s="1"/>
  <c r="DV38" i="41" s="1"/>
  <c r="AU16" i="27"/>
  <c r="DT15" i="41" s="1"/>
  <c r="DV15" i="41" s="1"/>
  <c r="BO19" i="27"/>
  <c r="GN20" i="41" s="1"/>
  <c r="GO20" i="41" s="1"/>
  <c r="AU15" i="27"/>
  <c r="DT14" i="41" s="1"/>
  <c r="DV14" i="41" s="1"/>
  <c r="AA14" i="27"/>
  <c r="BM13" i="41" s="1"/>
  <c r="BO13" i="41" s="1"/>
  <c r="G39" i="94"/>
  <c r="G40" i="94" s="1"/>
  <c r="AY20" i="41"/>
  <c r="GK25" i="41"/>
  <c r="GL25" i="41"/>
  <c r="AU30" i="27"/>
  <c r="DT33" i="41" s="1"/>
  <c r="DU33" i="41" s="1"/>
  <c r="BO20" i="27"/>
  <c r="GN21" i="41" s="1"/>
  <c r="GO21" i="41" s="1"/>
  <c r="AA13" i="27"/>
  <c r="BM12" i="41" s="1"/>
  <c r="BO12" i="41" s="1"/>
  <c r="BO34" i="27"/>
  <c r="GN39" i="41" s="1"/>
  <c r="GP39" i="41" s="1"/>
  <c r="GK24" i="41"/>
  <c r="GL24" i="41"/>
  <c r="AY13" i="41"/>
  <c r="AU17" i="27"/>
  <c r="DT16" i="41" s="1"/>
  <c r="DU16" i="41" s="1"/>
  <c r="BO21" i="27"/>
  <c r="GN22" i="41" s="1"/>
  <c r="GO22" i="41" s="1"/>
  <c r="AU18" i="27"/>
  <c r="DT19" i="41" s="1"/>
  <c r="DV19" i="41" s="1"/>
  <c r="AA28" i="27"/>
  <c r="BM31" i="41" s="1"/>
  <c r="BO31" i="41" s="1"/>
  <c r="BO35" i="27"/>
  <c r="GN40" i="41" s="1"/>
  <c r="GP40" i="41" s="1"/>
  <c r="AX12" i="41"/>
  <c r="AX21" i="41"/>
  <c r="AU37" i="27"/>
  <c r="DT42" i="41" s="1"/>
  <c r="DU42" i="41" s="1"/>
  <c r="BO22" i="27"/>
  <c r="GN23" i="41" s="1"/>
  <c r="GO23" i="41" s="1"/>
  <c r="AU20" i="27"/>
  <c r="DT21" i="41" s="1"/>
  <c r="DU21" i="41" s="1"/>
  <c r="AA29" i="27"/>
  <c r="BM32" i="41" s="1"/>
  <c r="BO32" i="41" s="1"/>
  <c r="BO36" i="27"/>
  <c r="GN41" i="41" s="1"/>
  <c r="GP41" i="41" s="1"/>
  <c r="BO24" i="27"/>
  <c r="GN25" i="41" s="1"/>
  <c r="GP25" i="41" s="1"/>
  <c r="AU19" i="27"/>
  <c r="DT20" i="41" s="1"/>
  <c r="DU20" i="41" s="1"/>
  <c r="AA30" i="27"/>
  <c r="BM33" i="41" s="1"/>
  <c r="BN33" i="41" s="1"/>
  <c r="AU34" i="27"/>
  <c r="DT39" i="41" s="1"/>
  <c r="DV39" i="41" s="1"/>
  <c r="AY29" i="41"/>
  <c r="BE31" i="27"/>
  <c r="FH34" i="41" s="1"/>
  <c r="FI34" i="41" s="1"/>
  <c r="AY22" i="41"/>
  <c r="AU13" i="27"/>
  <c r="DT12" i="41" s="1"/>
  <c r="DU12" i="41" s="1"/>
  <c r="AA9" i="27"/>
  <c r="BM6" i="41" s="1"/>
  <c r="BO6" i="41" s="1"/>
  <c r="GK19" i="41"/>
  <c r="GL19" i="41"/>
  <c r="GL26" i="41" s="1"/>
  <c r="GJ26" i="41"/>
  <c r="GL21" i="41"/>
  <c r="GK21" i="41"/>
  <c r="BO26" i="27"/>
  <c r="GN29" i="41" s="1"/>
  <c r="GO29" i="41" s="1"/>
  <c r="AU21" i="27"/>
  <c r="DT22" i="41" s="1"/>
  <c r="DU22" i="41" s="1"/>
  <c r="AA31" i="27"/>
  <c r="BM34" i="41" s="1"/>
  <c r="BO34" i="41" s="1"/>
  <c r="AU36" i="27"/>
  <c r="DT41" i="41" s="1"/>
  <c r="DV41" i="41" s="1"/>
  <c r="BR19" i="41"/>
  <c r="BS19" i="41"/>
  <c r="BQ26" i="41"/>
  <c r="BR20" i="41"/>
  <c r="BS20" i="41"/>
  <c r="BS23" i="41"/>
  <c r="BR23" i="41"/>
  <c r="BR22" i="41"/>
  <c r="BS22" i="41"/>
  <c r="BR24" i="41"/>
  <c r="BS24" i="41"/>
  <c r="BR21" i="41"/>
  <c r="BS21" i="41"/>
  <c r="BR25" i="41"/>
  <c r="BS25" i="41"/>
  <c r="FR20" i="41"/>
  <c r="FQ20" i="41"/>
  <c r="FQ19" i="41"/>
  <c r="FP26" i="41"/>
  <c r="FR19" i="41"/>
  <c r="FR21" i="41"/>
  <c r="FQ21" i="41"/>
  <c r="FR23" i="41"/>
  <c r="FQ23" i="41"/>
  <c r="FQ22" i="41"/>
  <c r="FR22" i="41"/>
  <c r="FQ25" i="41"/>
  <c r="FR25" i="41"/>
  <c r="FQ24" i="41"/>
  <c r="FR24" i="41"/>
  <c r="Z21" i="41"/>
  <c r="AA21" i="41"/>
  <c r="AA22" i="41"/>
  <c r="Z22" i="41"/>
  <c r="Z19" i="41"/>
  <c r="Y26" i="41"/>
  <c r="AA19" i="41"/>
  <c r="Z23" i="41"/>
  <c r="AA23" i="41"/>
  <c r="Z20" i="41"/>
  <c r="AA20" i="41"/>
  <c r="Z25" i="41"/>
  <c r="AA25" i="41"/>
  <c r="AA24" i="41"/>
  <c r="Z24" i="41"/>
  <c r="AL22" i="41"/>
  <c r="AM22" i="41"/>
  <c r="AL21" i="41"/>
  <c r="AM21" i="41"/>
  <c r="AL24" i="41"/>
  <c r="AM24" i="41"/>
  <c r="AL25" i="41"/>
  <c r="AM25" i="41"/>
  <c r="AM23" i="41"/>
  <c r="AL23" i="41"/>
  <c r="AK26" i="41"/>
  <c r="AL19" i="41"/>
  <c r="AM19" i="41"/>
  <c r="AL20" i="41"/>
  <c r="AM20" i="41"/>
  <c r="Q26" i="41"/>
  <c r="R19" i="41"/>
  <c r="S19" i="41"/>
  <c r="R23" i="41"/>
  <c r="S23" i="41"/>
  <c r="S20" i="41"/>
  <c r="R20" i="41"/>
  <c r="S25" i="41"/>
  <c r="R25" i="41"/>
  <c r="S24" i="41"/>
  <c r="R24" i="41"/>
  <c r="S22" i="41"/>
  <c r="R22" i="41"/>
  <c r="R21" i="41"/>
  <c r="S21" i="41"/>
  <c r="AH22" i="41"/>
  <c r="AI22" i="41"/>
  <c r="AH24" i="41"/>
  <c r="AI24" i="41"/>
  <c r="AH19" i="41"/>
  <c r="AI19" i="41"/>
  <c r="AG26" i="41"/>
  <c r="AH20" i="41"/>
  <c r="AI20" i="41"/>
  <c r="AH25" i="41"/>
  <c r="AI25" i="41"/>
  <c r="AH21" i="41"/>
  <c r="AI21" i="41"/>
  <c r="AH23" i="41"/>
  <c r="AI23" i="41"/>
  <c r="AE19" i="41"/>
  <c r="AE26" i="41" s="1"/>
  <c r="AC26" i="41"/>
  <c r="AD19" i="41"/>
  <c r="AE23" i="41"/>
  <c r="AD23" i="41"/>
  <c r="AD24" i="41"/>
  <c r="AE24" i="41"/>
  <c r="AD25" i="41"/>
  <c r="AE25" i="41"/>
  <c r="AD20" i="41"/>
  <c r="AE20" i="41"/>
  <c r="AE21" i="41"/>
  <c r="AD21" i="41"/>
  <c r="AD22" i="41"/>
  <c r="AE22" i="41"/>
  <c r="EG20" i="41"/>
  <c r="EH20" i="41"/>
  <c r="EG23" i="41"/>
  <c r="EH23" i="41"/>
  <c r="EG21" i="41"/>
  <c r="EH21" i="41"/>
  <c r="EH22" i="41"/>
  <c r="EG22" i="41"/>
  <c r="EH19" i="41"/>
  <c r="EG19" i="41"/>
  <c r="EF26" i="41"/>
  <c r="EG24" i="41"/>
  <c r="EH24" i="41"/>
  <c r="EG25" i="41"/>
  <c r="EH25" i="41"/>
  <c r="CW23" i="41"/>
  <c r="CX23" i="41"/>
  <c r="CX24" i="41"/>
  <c r="CW24" i="41"/>
  <c r="CX21" i="41"/>
  <c r="CW21" i="41"/>
  <c r="CW25" i="41"/>
  <c r="CX25" i="41"/>
  <c r="CX19" i="41"/>
  <c r="CW19" i="41"/>
  <c r="CV26" i="41"/>
  <c r="CW22" i="41"/>
  <c r="CX22" i="41"/>
  <c r="CX20" i="41"/>
  <c r="CW20" i="41"/>
  <c r="EW19" i="41"/>
  <c r="EV26" i="41"/>
  <c r="EX19" i="41"/>
  <c r="EW23" i="41"/>
  <c r="EX23" i="41"/>
  <c r="EW20" i="41"/>
  <c r="EX20" i="41"/>
  <c r="EW25" i="41"/>
  <c r="EX25" i="41"/>
  <c r="EW24" i="41"/>
  <c r="EX24" i="41"/>
  <c r="EX21" i="41"/>
  <c r="EW21" i="41"/>
  <c r="EW22" i="41"/>
  <c r="EX22" i="41"/>
  <c r="CI19" i="41"/>
  <c r="CH19" i="41"/>
  <c r="CG26" i="41"/>
  <c r="CH20" i="41"/>
  <c r="CI20" i="41"/>
  <c r="CI22" i="41"/>
  <c r="CH22" i="41"/>
  <c r="CI21" i="41"/>
  <c r="CH21" i="41"/>
  <c r="CH23" i="41"/>
  <c r="CI23" i="41"/>
  <c r="CH24" i="41"/>
  <c r="CI24" i="41"/>
  <c r="CH25" i="41"/>
  <c r="CI25" i="41"/>
  <c r="CL20" i="41"/>
  <c r="CM20" i="41"/>
  <c r="CL22" i="41"/>
  <c r="CM22" i="41"/>
  <c r="CM21" i="41"/>
  <c r="CL21" i="41"/>
  <c r="CM23" i="41"/>
  <c r="CL23" i="41"/>
  <c r="CL25" i="41"/>
  <c r="CM25" i="41"/>
  <c r="CL24" i="41"/>
  <c r="CM24" i="41"/>
  <c r="CL19" i="41"/>
  <c r="CM19" i="41"/>
  <c r="CK26" i="41"/>
  <c r="FM19" i="41"/>
  <c r="FL26" i="41"/>
  <c r="FN19" i="41"/>
  <c r="FM22" i="41"/>
  <c r="FN22" i="41"/>
  <c r="FM21" i="41"/>
  <c r="FN21" i="41"/>
  <c r="FM23" i="41"/>
  <c r="FN23" i="41"/>
  <c r="FN25" i="41"/>
  <c r="FM25" i="41"/>
  <c r="FM20" i="41"/>
  <c r="FN20" i="41"/>
  <c r="FM24" i="41"/>
  <c r="FN24" i="41"/>
  <c r="DI20" i="41"/>
  <c r="DJ20" i="41"/>
  <c r="DI23" i="41"/>
  <c r="DJ23" i="41"/>
  <c r="DI22" i="41"/>
  <c r="DJ22" i="41"/>
  <c r="DJ25" i="41"/>
  <c r="DI25" i="41"/>
  <c r="DI19" i="41"/>
  <c r="DH26" i="41"/>
  <c r="DJ19" i="41"/>
  <c r="DJ24" i="41"/>
  <c r="DI24" i="41"/>
  <c r="DJ21" i="41"/>
  <c r="DI21" i="41"/>
  <c r="DB24" i="41"/>
  <c r="DA24" i="41"/>
  <c r="DA23" i="41"/>
  <c r="DB23" i="41"/>
  <c r="DB20" i="41"/>
  <c r="DA20" i="41"/>
  <c r="DB25" i="41"/>
  <c r="DA25" i="41"/>
  <c r="DB19" i="41"/>
  <c r="CZ26" i="41"/>
  <c r="DA19" i="41"/>
  <c r="DB21" i="41"/>
  <c r="DA21" i="41"/>
  <c r="DA22" i="41"/>
  <c r="DB22" i="41"/>
  <c r="BB22" i="41"/>
  <c r="BC22" i="41"/>
  <c r="BC25" i="41"/>
  <c r="BB25" i="41"/>
  <c r="BC23" i="41"/>
  <c r="BB23" i="41"/>
  <c r="BB21" i="41"/>
  <c r="BC21" i="41"/>
  <c r="BB19" i="41"/>
  <c r="BA26" i="41"/>
  <c r="BC19" i="41"/>
  <c r="BB20" i="41"/>
  <c r="BC20" i="41"/>
  <c r="BB24" i="41"/>
  <c r="BC24" i="41"/>
  <c r="O26" i="41"/>
  <c r="N26" i="41"/>
  <c r="AX19" i="41"/>
  <c r="AY19" i="41"/>
  <c r="AW26" i="41"/>
  <c r="FU24" i="41"/>
  <c r="FV24" i="41"/>
  <c r="FV25" i="41"/>
  <c r="FU25" i="41"/>
  <c r="FU23" i="41"/>
  <c r="FV23" i="41"/>
  <c r="FT26" i="41"/>
  <c r="FU19" i="41"/>
  <c r="FV19" i="41"/>
  <c r="FU20" i="41"/>
  <c r="FV20" i="41"/>
  <c r="FU21" i="41"/>
  <c r="FV21" i="41"/>
  <c r="FV22" i="41"/>
  <c r="FU22" i="41"/>
  <c r="GX24" i="41"/>
  <c r="GW24" i="41"/>
  <c r="GW21" i="41"/>
  <c r="GX21" i="41"/>
  <c r="GW23" i="41"/>
  <c r="GX23" i="41"/>
  <c r="GX20" i="41"/>
  <c r="GW20" i="41"/>
  <c r="GW22" i="41"/>
  <c r="GX22" i="41"/>
  <c r="GX19" i="41"/>
  <c r="GW19" i="41"/>
  <c r="GV26" i="41"/>
  <c r="GX25" i="41"/>
  <c r="GW25" i="41"/>
  <c r="GS25" i="41"/>
  <c r="GT25" i="41"/>
  <c r="GT24" i="41"/>
  <c r="GS24" i="41"/>
  <c r="GS19" i="41"/>
  <c r="GT19" i="41"/>
  <c r="GR26" i="41"/>
  <c r="GS20" i="41"/>
  <c r="GT20" i="41"/>
  <c r="GT22" i="41"/>
  <c r="GS22" i="41"/>
  <c r="GS21" i="41"/>
  <c r="GT21" i="41"/>
  <c r="GS23" i="41"/>
  <c r="GT23" i="41"/>
  <c r="CT19" i="41"/>
  <c r="CO26" i="41"/>
  <c r="CP19" i="41"/>
  <c r="CT20" i="41"/>
  <c r="CP20" i="41"/>
  <c r="CT22" i="41"/>
  <c r="CP22" i="41"/>
  <c r="CP23" i="41"/>
  <c r="CT23" i="41"/>
  <c r="CP21" i="41"/>
  <c r="CT21" i="41"/>
  <c r="CT24" i="41"/>
  <c r="CP24" i="41"/>
  <c r="CT25" i="41"/>
  <c r="CP25" i="41"/>
  <c r="AT24" i="41"/>
  <c r="AU24" i="41"/>
  <c r="AU23" i="41"/>
  <c r="AT23" i="41"/>
  <c r="AU25" i="41"/>
  <c r="AT25" i="41"/>
  <c r="AT21" i="41"/>
  <c r="AU21" i="41"/>
  <c r="AU19" i="41"/>
  <c r="AT19" i="41"/>
  <c r="AS26" i="41"/>
  <c r="AU20" i="41"/>
  <c r="AT20" i="41"/>
  <c r="AU22" i="41"/>
  <c r="AT22" i="41"/>
  <c r="DY20" i="41"/>
  <c r="DZ20" i="41"/>
  <c r="DY22" i="41"/>
  <c r="DZ22" i="41"/>
  <c r="DZ23" i="41"/>
  <c r="DY23" i="41"/>
  <c r="DY25" i="41"/>
  <c r="DZ25" i="41"/>
  <c r="DY19" i="41"/>
  <c r="DX26" i="41"/>
  <c r="DZ19" i="41"/>
  <c r="DY24" i="41"/>
  <c r="DZ24" i="41"/>
  <c r="DZ21" i="41"/>
  <c r="DY21" i="41"/>
  <c r="ED24" i="41"/>
  <c r="EC24" i="41"/>
  <c r="EC25" i="41"/>
  <c r="ED25" i="41"/>
  <c r="EC19" i="41"/>
  <c r="EB26" i="41"/>
  <c r="ED19" i="41"/>
  <c r="ED20" i="41"/>
  <c r="EC20" i="41"/>
  <c r="EC22" i="41"/>
  <c r="ED22" i="41"/>
  <c r="ED21" i="41"/>
  <c r="EC21" i="41"/>
  <c r="EC23" i="41"/>
  <c r="ED23" i="41"/>
  <c r="EK20" i="41"/>
  <c r="EL20" i="41"/>
  <c r="EK22" i="41"/>
  <c r="EL22" i="41"/>
  <c r="EK21" i="41"/>
  <c r="EL21" i="41"/>
  <c r="EK24" i="41"/>
  <c r="EL24" i="41"/>
  <c r="EK25" i="41"/>
  <c r="EL25" i="41"/>
  <c r="EL19" i="41"/>
  <c r="EJ26" i="41"/>
  <c r="EK19" i="41"/>
  <c r="EK23" i="41"/>
  <c r="EL23" i="41"/>
  <c r="EO19" i="41"/>
  <c r="EP19" i="41"/>
  <c r="EN26" i="41"/>
  <c r="EO20" i="41"/>
  <c r="EP20" i="41"/>
  <c r="EO22" i="41"/>
  <c r="EP22" i="41"/>
  <c r="EO21" i="41"/>
  <c r="EP21" i="41"/>
  <c r="EO23" i="41"/>
  <c r="EP23" i="41"/>
  <c r="EP25" i="41"/>
  <c r="EO25" i="41"/>
  <c r="EO24" i="41"/>
  <c r="EP24" i="41"/>
  <c r="DF26" i="41"/>
  <c r="DE26" i="41"/>
  <c r="ET26" i="41"/>
  <c r="ES26" i="41"/>
  <c r="CD23" i="41"/>
  <c r="CE23" i="41"/>
  <c r="CD22" i="41"/>
  <c r="CE22" i="41"/>
  <c r="CC26" i="41"/>
  <c r="DR26" i="41"/>
  <c r="DQ26" i="41"/>
  <c r="W26" i="41"/>
  <c r="V26" i="41"/>
  <c r="AQ26" i="41"/>
  <c r="AP26" i="41"/>
  <c r="FA19" i="41"/>
  <c r="FB19" i="41"/>
  <c r="EZ26" i="41"/>
  <c r="FA21" i="41"/>
  <c r="FB21" i="41"/>
  <c r="FA20" i="41"/>
  <c r="FB20" i="41"/>
  <c r="FA23" i="41"/>
  <c r="FB23" i="41"/>
  <c r="FB22" i="41"/>
  <c r="FA22" i="41"/>
  <c r="FA24" i="41"/>
  <c r="FB24" i="41"/>
  <c r="FA25" i="41"/>
  <c r="FB25" i="41"/>
  <c r="BK21" i="41"/>
  <c r="BJ21" i="41"/>
  <c r="BJ24" i="41"/>
  <c r="BK24" i="41"/>
  <c r="BJ22" i="41"/>
  <c r="BK22" i="41"/>
  <c r="BJ23" i="41"/>
  <c r="BK23" i="41"/>
  <c r="BJ25" i="41"/>
  <c r="BK25" i="41"/>
  <c r="BK19" i="41"/>
  <c r="BI26" i="41"/>
  <c r="BJ19" i="41"/>
  <c r="BJ20" i="41"/>
  <c r="BK20" i="41"/>
  <c r="FE20" i="41"/>
  <c r="FF20" i="41"/>
  <c r="FE22" i="41"/>
  <c r="FF22" i="41"/>
  <c r="FE23" i="41"/>
  <c r="FF23" i="41"/>
  <c r="FF21" i="41"/>
  <c r="FE21" i="41"/>
  <c r="FF24" i="41"/>
  <c r="FE24" i="41"/>
  <c r="FE25" i="41"/>
  <c r="FF25" i="41"/>
  <c r="FD26" i="41"/>
  <c r="FE19" i="41"/>
  <c r="FF19" i="41"/>
  <c r="CC44" i="41"/>
  <c r="K44" i="41"/>
  <c r="J26" i="41"/>
  <c r="K26" i="41"/>
  <c r="EF35" i="41"/>
  <c r="BF22" i="41"/>
  <c r="BG22" i="41"/>
  <c r="BF24" i="41"/>
  <c r="BG24" i="41"/>
  <c r="BF25" i="41"/>
  <c r="BG25" i="41"/>
  <c r="BF23" i="41"/>
  <c r="BG23" i="41"/>
  <c r="BF21" i="41"/>
  <c r="BG21" i="41"/>
  <c r="BF20" i="41"/>
  <c r="BG20" i="41"/>
  <c r="ET44" i="41"/>
  <c r="BG19" i="41"/>
  <c r="BF19" i="41"/>
  <c r="BE26" i="41"/>
  <c r="I35" i="41"/>
  <c r="BQ35" i="41"/>
  <c r="FL44" i="41"/>
  <c r="GR44" i="41"/>
  <c r="CG35" i="41"/>
  <c r="GV35" i="41"/>
  <c r="AQ44" i="41"/>
  <c r="AQ35" i="41"/>
  <c r="AQ17" i="41"/>
  <c r="AP44" i="41"/>
  <c r="DR44" i="41"/>
  <c r="FD35" i="41"/>
  <c r="DQ44" i="41"/>
  <c r="EF44" i="41"/>
  <c r="DX35" i="41"/>
  <c r="W44" i="41"/>
  <c r="FP35" i="41"/>
  <c r="AG44" i="41"/>
  <c r="AC35" i="41"/>
  <c r="DX44" i="41"/>
  <c r="AC44" i="41"/>
  <c r="BI35" i="41"/>
  <c r="CO44" i="41"/>
  <c r="EN44" i="41"/>
  <c r="W35" i="41"/>
  <c r="AS35" i="41"/>
  <c r="N44" i="41"/>
  <c r="V35" i="41"/>
  <c r="Y35" i="41"/>
  <c r="EJ35" i="41"/>
  <c r="AP35" i="41"/>
  <c r="AG35" i="41"/>
  <c r="EB44" i="41"/>
  <c r="BE35" i="41"/>
  <c r="CZ35" i="41"/>
  <c r="DH44" i="41"/>
  <c r="V44" i="41"/>
  <c r="Y44" i="41"/>
  <c r="AK35" i="41"/>
  <c r="CV35" i="41"/>
  <c r="N35" i="41"/>
  <c r="BI44" i="41"/>
  <c r="CK35" i="41"/>
  <c r="EJ44" i="41"/>
  <c r="O35" i="41"/>
  <c r="DQ35" i="41"/>
  <c r="DF35" i="41"/>
  <c r="EV44" i="41"/>
  <c r="GJ35" i="41"/>
  <c r="BQ44" i="41"/>
  <c r="CG44" i="41"/>
  <c r="BA35" i="41"/>
  <c r="DR35" i="41"/>
  <c r="ES44" i="41"/>
  <c r="CE28" i="41"/>
  <c r="CC35" i="41"/>
  <c r="FD44" i="41"/>
  <c r="BE44" i="41"/>
  <c r="FT44" i="41"/>
  <c r="EZ35" i="41"/>
  <c r="ET35" i="41"/>
  <c r="ES35" i="41"/>
  <c r="EN35" i="41"/>
  <c r="W17" i="41"/>
  <c r="AK44" i="41"/>
  <c r="GV44" i="41"/>
  <c r="O17" i="41"/>
  <c r="CV44" i="41"/>
  <c r="BA44" i="41"/>
  <c r="CO35" i="41"/>
  <c r="FL35" i="41"/>
  <c r="EV35" i="41"/>
  <c r="CK44" i="41"/>
  <c r="ET17" i="41"/>
  <c r="GR35" i="41"/>
  <c r="EB35" i="41"/>
  <c r="DR17" i="41"/>
  <c r="AW44" i="41"/>
  <c r="AS44" i="41"/>
  <c r="CZ44" i="41"/>
  <c r="GJ44" i="41"/>
  <c r="FT35" i="41"/>
  <c r="FP44" i="41"/>
  <c r="DH35" i="41"/>
  <c r="EZ44" i="41"/>
  <c r="O44" i="41"/>
  <c r="AY8" i="41"/>
  <c r="X40" i="27"/>
  <c r="AW47" i="41"/>
  <c r="AY16" i="41"/>
  <c r="CE39" i="41"/>
  <c r="CC8" i="41"/>
  <c r="AW17" i="41"/>
  <c r="AY15" i="41"/>
  <c r="CD32" i="41"/>
  <c r="BO23" i="27"/>
  <c r="GN24" i="41" s="1"/>
  <c r="CE33" i="41"/>
  <c r="BO25" i="27"/>
  <c r="GN28" i="41" s="1"/>
  <c r="CD28" i="41"/>
  <c r="BO28" i="27"/>
  <c r="GN31" i="41" s="1"/>
  <c r="GO31" i="41" s="1"/>
  <c r="CD7" i="41"/>
  <c r="BO38" i="27"/>
  <c r="GN43" i="41" s="1"/>
  <c r="GO43" i="41" s="1"/>
  <c r="G39" i="8"/>
  <c r="G40" i="8" s="1"/>
  <c r="BO8" i="27"/>
  <c r="GN5" i="41" s="1"/>
  <c r="BO27" i="27"/>
  <c r="GN30" i="41" s="1"/>
  <c r="GO30" i="41" s="1"/>
  <c r="BO10" i="27"/>
  <c r="GN7" i="41" s="1"/>
  <c r="GO7" i="41" s="1"/>
  <c r="BO29" i="27"/>
  <c r="GN32" i="41" s="1"/>
  <c r="GP32" i="41" s="1"/>
  <c r="BO11" i="27"/>
  <c r="GN10" i="41" s="1"/>
  <c r="BO30" i="27"/>
  <c r="GN33" i="41" s="1"/>
  <c r="GP33" i="41" s="1"/>
  <c r="BE33" i="27"/>
  <c r="FH38" i="41" s="1"/>
  <c r="FI38" i="41" s="1"/>
  <c r="BE29" i="27"/>
  <c r="FH32" i="41" s="1"/>
  <c r="FJ32" i="41" s="1"/>
  <c r="AE40" i="27"/>
  <c r="AX42" i="41"/>
  <c r="AU38" i="27"/>
  <c r="DT43" i="41" s="1"/>
  <c r="DV43" i="41" s="1"/>
  <c r="AX43" i="41"/>
  <c r="CE29" i="41"/>
  <c r="CD31" i="41"/>
  <c r="CD43" i="41"/>
  <c r="CE43" i="41"/>
  <c r="AA10" i="27"/>
  <c r="BM7" i="41" s="1"/>
  <c r="BN7" i="41" s="1"/>
  <c r="BS43" i="41"/>
  <c r="AA15" i="27"/>
  <c r="BM14" i="41" s="1"/>
  <c r="BO14" i="41" s="1"/>
  <c r="AA33" i="27"/>
  <c r="BM38" i="41" s="1"/>
  <c r="BN38" i="41" s="1"/>
  <c r="AA36" i="27"/>
  <c r="BM41" i="41" s="1"/>
  <c r="BO41" i="41" s="1"/>
  <c r="AA35" i="27"/>
  <c r="BM40" i="41" s="1"/>
  <c r="BO40" i="41" s="1"/>
  <c r="AA19" i="27"/>
  <c r="BM20" i="41" s="1"/>
  <c r="AA20" i="27"/>
  <c r="BM21" i="41" s="1"/>
  <c r="GK43" i="41"/>
  <c r="GL43" i="41"/>
  <c r="AA21" i="27"/>
  <c r="BM22" i="41" s="1"/>
  <c r="C38" i="53"/>
  <c r="E38" i="53" s="1"/>
  <c r="G38" i="53" s="1"/>
  <c r="AS18" i="27"/>
  <c r="DL19" i="41" s="1"/>
  <c r="AA18" i="27"/>
  <c r="BM19" i="41" s="1"/>
  <c r="AA22" i="27"/>
  <c r="BM23" i="41" s="1"/>
  <c r="AA24" i="27"/>
  <c r="BM25" i="41" s="1"/>
  <c r="AA17" i="27"/>
  <c r="BM16" i="41" s="1"/>
  <c r="BN16" i="41" s="1"/>
  <c r="AA23" i="27"/>
  <c r="BM24" i="41" s="1"/>
  <c r="AA16" i="27"/>
  <c r="BM15" i="41" s="1"/>
  <c r="BO15" i="41" s="1"/>
  <c r="AA25" i="27"/>
  <c r="BM28" i="41" s="1"/>
  <c r="AS26" i="27"/>
  <c r="DL29" i="41" s="1"/>
  <c r="DM29" i="41" s="1"/>
  <c r="AA27" i="27"/>
  <c r="BM30" i="41" s="1"/>
  <c r="BO30" i="41" s="1"/>
  <c r="BE37" i="27"/>
  <c r="FH42" i="41" s="1"/>
  <c r="FJ42" i="41" s="1"/>
  <c r="FF40" i="41"/>
  <c r="BK41" i="41"/>
  <c r="FJ40" i="41"/>
  <c r="FI40" i="41"/>
  <c r="C37" i="121"/>
  <c r="E37" i="121" s="1"/>
  <c r="G37" i="121" s="1"/>
  <c r="BE38" i="27"/>
  <c r="FH43" i="41" s="1"/>
  <c r="BE11" i="27"/>
  <c r="FH10" i="41" s="1"/>
  <c r="BE9" i="27"/>
  <c r="FH6" i="41" s="1"/>
  <c r="BE12" i="27"/>
  <c r="FH11" i="41" s="1"/>
  <c r="BE10" i="27"/>
  <c r="FH7" i="41" s="1"/>
  <c r="BE8" i="27"/>
  <c r="BE13" i="27"/>
  <c r="FH12" i="41" s="1"/>
  <c r="BE14" i="27"/>
  <c r="FH13" i="41" s="1"/>
  <c r="BE15" i="27"/>
  <c r="FH14" i="41" s="1"/>
  <c r="BE16" i="27"/>
  <c r="FH15" i="41" s="1"/>
  <c r="BE17" i="27"/>
  <c r="FH16" i="41" s="1"/>
  <c r="BE18" i="27"/>
  <c r="FH19" i="41" s="1"/>
  <c r="BE19" i="27"/>
  <c r="FH20" i="41" s="1"/>
  <c r="BE20" i="27"/>
  <c r="FH21" i="41" s="1"/>
  <c r="BE21" i="27"/>
  <c r="FH22" i="41" s="1"/>
  <c r="BE22" i="27"/>
  <c r="FH23" i="41" s="1"/>
  <c r="BE23" i="27"/>
  <c r="FH24" i="41" s="1"/>
  <c r="BE24" i="27"/>
  <c r="FH25" i="41" s="1"/>
  <c r="BE25" i="27"/>
  <c r="FH28" i="41" s="1"/>
  <c r="BE26" i="27"/>
  <c r="FH29" i="41" s="1"/>
  <c r="BE27" i="27"/>
  <c r="FH30" i="41" s="1"/>
  <c r="BE36" i="27"/>
  <c r="FH41" i="41" s="1"/>
  <c r="BE30" i="27"/>
  <c r="FH33" i="41" s="1"/>
  <c r="BE28" i="27"/>
  <c r="FH31" i="41" s="1"/>
  <c r="BE34" i="27"/>
  <c r="FH39" i="41" s="1"/>
  <c r="BE32" i="27"/>
  <c r="FH37" i="41" s="1"/>
  <c r="FF43" i="41"/>
  <c r="FE43" i="41"/>
  <c r="BJ43" i="41"/>
  <c r="BK43" i="41"/>
  <c r="BB41" i="41"/>
  <c r="EO43" i="41"/>
  <c r="EP43" i="41"/>
  <c r="EL43" i="41"/>
  <c r="EK43" i="41"/>
  <c r="C37" i="38"/>
  <c r="E37" i="38" s="1"/>
  <c r="G37" i="38" s="1"/>
  <c r="G39" i="38" s="1"/>
  <c r="G40" i="38" s="1"/>
  <c r="AA38" i="27"/>
  <c r="BM43" i="41" s="1"/>
  <c r="BC43" i="41"/>
  <c r="BB43" i="41"/>
  <c r="FU41" i="41"/>
  <c r="GT41" i="41"/>
  <c r="CT43" i="41"/>
  <c r="CP43" i="41"/>
  <c r="GS43" i="41"/>
  <c r="GT43" i="41"/>
  <c r="GW43" i="41"/>
  <c r="GX43" i="41"/>
  <c r="FU43" i="41"/>
  <c r="FV43" i="41"/>
  <c r="BK37" i="27"/>
  <c r="FX42" i="41" s="1"/>
  <c r="FZ42" i="41" s="1"/>
  <c r="BK38" i="27"/>
  <c r="ER47" i="41"/>
  <c r="DD47" i="41"/>
  <c r="AO47" i="41"/>
  <c r="BQ47" i="41"/>
  <c r="U47" i="41"/>
  <c r="DP46" i="41"/>
  <c r="ER46" i="41"/>
  <c r="U46" i="41"/>
  <c r="ET47" i="41"/>
  <c r="M47" i="41"/>
  <c r="HB47" i="41"/>
  <c r="DP47" i="41"/>
  <c r="DR47" i="41"/>
  <c r="CC47" i="41"/>
  <c r="M46" i="41"/>
  <c r="AO46" i="41"/>
  <c r="I47" i="41"/>
  <c r="FV42" i="41"/>
  <c r="FU42" i="41"/>
  <c r="GK42" i="41"/>
  <c r="GL42" i="41"/>
  <c r="GX42" i="41"/>
  <c r="GW42" i="41"/>
  <c r="GT42" i="41"/>
  <c r="GS42" i="41"/>
  <c r="GO42" i="41"/>
  <c r="GP42" i="41"/>
  <c r="CP42" i="41"/>
  <c r="CT42" i="41"/>
  <c r="BS42" i="41"/>
  <c r="BR42" i="41"/>
  <c r="FQ42" i="41"/>
  <c r="FR42" i="41"/>
  <c r="AA42" i="41"/>
  <c r="Z42" i="41"/>
  <c r="AM42" i="41"/>
  <c r="AL42" i="41"/>
  <c r="S42" i="41"/>
  <c r="R42" i="41"/>
  <c r="AI42" i="41"/>
  <c r="AH42" i="41"/>
  <c r="AE42" i="41"/>
  <c r="AD42" i="41"/>
  <c r="EH42" i="41"/>
  <c r="EG42" i="41"/>
  <c r="CW42" i="41"/>
  <c r="CX42" i="41"/>
  <c r="EW42" i="41"/>
  <c r="EX42" i="41"/>
  <c r="CH42" i="41"/>
  <c r="CI42" i="41"/>
  <c r="CL42" i="41"/>
  <c r="CM42" i="41"/>
  <c r="FN42" i="41"/>
  <c r="FM42" i="41"/>
  <c r="DJ42" i="41"/>
  <c r="DI42" i="41"/>
  <c r="DA42" i="41"/>
  <c r="DB42" i="41"/>
  <c r="BC42" i="41"/>
  <c r="BB42" i="41"/>
  <c r="AT42" i="41"/>
  <c r="AU42" i="41"/>
  <c r="DZ42" i="41"/>
  <c r="DY42" i="41"/>
  <c r="EC42" i="41"/>
  <c r="ED42" i="41"/>
  <c r="EK42" i="41"/>
  <c r="EL42" i="41"/>
  <c r="EP42" i="41"/>
  <c r="EO42" i="41"/>
  <c r="FA42" i="41"/>
  <c r="FB42" i="41"/>
  <c r="BK42" i="41"/>
  <c r="BJ42" i="41"/>
  <c r="FF42" i="41"/>
  <c r="FE42" i="41"/>
  <c r="FT17" i="41"/>
  <c r="I17" i="41"/>
  <c r="CG17" i="41"/>
  <c r="EJ17" i="41"/>
  <c r="BQ17" i="41"/>
  <c r="EF17" i="41"/>
  <c r="EB17" i="41"/>
  <c r="BF42" i="41"/>
  <c r="BG42" i="41"/>
  <c r="AK17" i="41"/>
  <c r="CO17" i="41"/>
  <c r="CZ17" i="41"/>
  <c r="AG17" i="41"/>
  <c r="EZ17" i="41"/>
  <c r="GJ17" i="41"/>
  <c r="EV17" i="41"/>
  <c r="FL17" i="41"/>
  <c r="BE17" i="41"/>
  <c r="N17" i="41"/>
  <c r="DH17" i="41"/>
  <c r="Y17" i="41"/>
  <c r="AS17" i="41"/>
  <c r="I8" i="41"/>
  <c r="FD17" i="41"/>
  <c r="AP17" i="41"/>
  <c r="DQ17" i="41"/>
  <c r="V17" i="41"/>
  <c r="DX17" i="41"/>
  <c r="CV17" i="41"/>
  <c r="BA17" i="41"/>
  <c r="ES17" i="41"/>
  <c r="CK17" i="41"/>
  <c r="GR17" i="41"/>
  <c r="FP17" i="41"/>
  <c r="AC17" i="41"/>
  <c r="BI17" i="41"/>
  <c r="EN17" i="41"/>
  <c r="GV17" i="41"/>
  <c r="BQ8" i="41"/>
  <c r="FB41" i="41"/>
  <c r="BR41" i="41"/>
  <c r="GW41" i="41"/>
  <c r="DZ31" i="41"/>
  <c r="DY31" i="41"/>
  <c r="FE38" i="41"/>
  <c r="FF38" i="41"/>
  <c r="BB31" i="41"/>
  <c r="BC31" i="41"/>
  <c r="GW10" i="41"/>
  <c r="GX10" i="41"/>
  <c r="CP38" i="41"/>
  <c r="CT38" i="41"/>
  <c r="AH11" i="41"/>
  <c r="AI11" i="41"/>
  <c r="AI38" i="41"/>
  <c r="AH38" i="41"/>
  <c r="AE29" i="41"/>
  <c r="AD29" i="41"/>
  <c r="CX12" i="41"/>
  <c r="CW12" i="41"/>
  <c r="EL39" i="41"/>
  <c r="EK39" i="41"/>
  <c r="EP28" i="41"/>
  <c r="EO28" i="41"/>
  <c r="FB11" i="41"/>
  <c r="FA11" i="41"/>
  <c r="FF13" i="41"/>
  <c r="FE13" i="41"/>
  <c r="BS40" i="41"/>
  <c r="BR40" i="41"/>
  <c r="GX38" i="41"/>
  <c r="GW38" i="41"/>
  <c r="GX11" i="41"/>
  <c r="GW11" i="41"/>
  <c r="AI10" i="41"/>
  <c r="AH10" i="41"/>
  <c r="ED40" i="41"/>
  <c r="EC40" i="41"/>
  <c r="AM38" i="41"/>
  <c r="AL38" i="41"/>
  <c r="GL30" i="41"/>
  <c r="GK30" i="41"/>
  <c r="AM13" i="41"/>
  <c r="AL13" i="41"/>
  <c r="FN28" i="41"/>
  <c r="FM28" i="41"/>
  <c r="AE31" i="41"/>
  <c r="AD31" i="41"/>
  <c r="CX13" i="41"/>
  <c r="CW13" i="41"/>
  <c r="EX28" i="41"/>
  <c r="EW28" i="41"/>
  <c r="CL10" i="41"/>
  <c r="CM10" i="41"/>
  <c r="CL37" i="41"/>
  <c r="CM37" i="41"/>
  <c r="BB12" i="41"/>
  <c r="BC12" i="41"/>
  <c r="DZ11" i="41"/>
  <c r="DY11" i="41"/>
  <c r="EO31" i="41"/>
  <c r="EP31" i="41"/>
  <c r="FB13" i="41"/>
  <c r="FA13" i="41"/>
  <c r="BK29" i="41"/>
  <c r="BJ29" i="41"/>
  <c r="AI40" i="41"/>
  <c r="AH40" i="41"/>
  <c r="FQ28" i="41"/>
  <c r="FR28" i="41"/>
  <c r="FQ30" i="41"/>
  <c r="FR30" i="41"/>
  <c r="EK40" i="41"/>
  <c r="EL40" i="41"/>
  <c r="EP29" i="41"/>
  <c r="EO29" i="41"/>
  <c r="BR31" i="41"/>
  <c r="BS31" i="41"/>
  <c r="FQ11" i="41"/>
  <c r="FR11" i="41"/>
  <c r="AL40" i="41"/>
  <c r="AM40" i="41"/>
  <c r="FN29" i="41"/>
  <c r="FM29" i="41"/>
  <c r="DB40" i="41"/>
  <c r="DA40" i="41"/>
  <c r="S29" i="41"/>
  <c r="R29" i="41"/>
  <c r="EX30" i="41"/>
  <c r="EW30" i="41"/>
  <c r="CM13" i="41"/>
  <c r="CL13" i="41"/>
  <c r="CM38" i="41"/>
  <c r="CL38" i="41"/>
  <c r="BC13" i="41"/>
  <c r="BB13" i="41"/>
  <c r="DY13" i="41"/>
  <c r="DZ13" i="41"/>
  <c r="BN37" i="41"/>
  <c r="BO37" i="41"/>
  <c r="BK30" i="41"/>
  <c r="BJ30" i="41"/>
  <c r="GX31" i="41"/>
  <c r="GW31" i="41"/>
  <c r="CT10" i="41"/>
  <c r="CP10" i="41"/>
  <c r="CM31" i="41"/>
  <c r="CL31" i="41"/>
  <c r="CP11" i="41"/>
  <c r="CT11" i="41"/>
  <c r="CL30" i="41"/>
  <c r="CM30" i="41"/>
  <c r="GS29" i="41"/>
  <c r="GT29" i="41"/>
  <c r="DY12" i="41"/>
  <c r="DZ12" i="41"/>
  <c r="FR10" i="41"/>
  <c r="FQ10" i="41"/>
  <c r="FR37" i="41"/>
  <c r="FQ37" i="41"/>
  <c r="FN30" i="41"/>
  <c r="FM30" i="41"/>
  <c r="R30" i="41"/>
  <c r="S30" i="41"/>
  <c r="AE10" i="41"/>
  <c r="AE17" i="41" s="1"/>
  <c r="AD10" i="41"/>
  <c r="CL12" i="41"/>
  <c r="CM12" i="41"/>
  <c r="DJ28" i="41"/>
  <c r="DI28" i="41"/>
  <c r="BC11" i="41"/>
  <c r="BB11" i="41"/>
  <c r="BC39" i="41"/>
  <c r="BB39" i="41"/>
  <c r="DY38" i="41"/>
  <c r="DZ38" i="41"/>
  <c r="BJ31" i="41"/>
  <c r="BK31" i="41"/>
  <c r="AE40" i="41"/>
  <c r="AD40" i="41"/>
  <c r="GX29" i="41"/>
  <c r="GW29" i="41"/>
  <c r="BJ40" i="41"/>
  <c r="BK40" i="41"/>
  <c r="GT38" i="41"/>
  <c r="GS38" i="41"/>
  <c r="FU12" i="41"/>
  <c r="FV12" i="41"/>
  <c r="FE11" i="41"/>
  <c r="FF11" i="41"/>
  <c r="GL29" i="41"/>
  <c r="GK29" i="41"/>
  <c r="FB37" i="41"/>
  <c r="FB44" i="41" s="1"/>
  <c r="FA37" i="41"/>
  <c r="CM39" i="41"/>
  <c r="CL39" i="41"/>
  <c r="FA12" i="41"/>
  <c r="FB12" i="41"/>
  <c r="GK31" i="41"/>
  <c r="GL31" i="41"/>
  <c r="FR12" i="41"/>
  <c r="FQ12" i="41"/>
  <c r="FR39" i="41"/>
  <c r="FQ39" i="41"/>
  <c r="FM31" i="41"/>
  <c r="FN31" i="41"/>
  <c r="R31" i="41"/>
  <c r="S31" i="41"/>
  <c r="AE12" i="41"/>
  <c r="AD12" i="41"/>
  <c r="AD37" i="41"/>
  <c r="AE37" i="41"/>
  <c r="AE44" i="41" s="1"/>
  <c r="EH28" i="41"/>
  <c r="EG28" i="41"/>
  <c r="EX31" i="41"/>
  <c r="EW31" i="41"/>
  <c r="CM40" i="41"/>
  <c r="CL40" i="41"/>
  <c r="DJ29" i="41"/>
  <c r="DI29" i="41"/>
  <c r="BC38" i="41"/>
  <c r="BB38" i="41"/>
  <c r="DZ40" i="41"/>
  <c r="DY40" i="41"/>
  <c r="EC28" i="41"/>
  <c r="ED28" i="41"/>
  <c r="BN39" i="41"/>
  <c r="BO39" i="41"/>
  <c r="EO10" i="41"/>
  <c r="EP10" i="41"/>
  <c r="EH39" i="41"/>
  <c r="EG39" i="41"/>
  <c r="GX28" i="41"/>
  <c r="GW28" i="41"/>
  <c r="GT40" i="41"/>
  <c r="GS40" i="41"/>
  <c r="GW13" i="41"/>
  <c r="GX13" i="41"/>
  <c r="CP12" i="41"/>
  <c r="CT12" i="41"/>
  <c r="EP30" i="41"/>
  <c r="EO30" i="41"/>
  <c r="AA40" i="41"/>
  <c r="Z40" i="41"/>
  <c r="GT13" i="41"/>
  <c r="GS13" i="41"/>
  <c r="FQ13" i="41"/>
  <c r="FR13" i="41"/>
  <c r="Z29" i="41"/>
  <c r="AA29" i="41"/>
  <c r="AE11" i="41"/>
  <c r="AD11" i="41"/>
  <c r="AE38" i="41"/>
  <c r="AD38" i="41"/>
  <c r="EG29" i="41"/>
  <c r="EH29" i="41"/>
  <c r="DJ31" i="41"/>
  <c r="DI31" i="41"/>
  <c r="BB40" i="41"/>
  <c r="BC40" i="41"/>
  <c r="DZ39" i="41"/>
  <c r="DY39" i="41"/>
  <c r="ED30" i="41"/>
  <c r="EC30" i="41"/>
  <c r="EP11" i="41"/>
  <c r="EO11" i="41"/>
  <c r="EO37" i="41"/>
  <c r="EP37" i="41"/>
  <c r="BF29" i="41"/>
  <c r="BG29" i="41"/>
  <c r="GT39" i="41"/>
  <c r="GS39" i="41"/>
  <c r="DB10" i="41"/>
  <c r="DA10" i="41"/>
  <c r="DB13" i="41"/>
  <c r="DA13" i="41"/>
  <c r="FB10" i="41"/>
  <c r="FA10" i="41"/>
  <c r="GK38" i="41"/>
  <c r="GL38" i="41"/>
  <c r="GT12" i="41"/>
  <c r="GS12" i="41"/>
  <c r="FQ40" i="41"/>
  <c r="FR40" i="41"/>
  <c r="Z28" i="41"/>
  <c r="AA28" i="41"/>
  <c r="AE13" i="41"/>
  <c r="AD13" i="41"/>
  <c r="EH30" i="41"/>
  <c r="EG30" i="41"/>
  <c r="EX10" i="41"/>
  <c r="EW10" i="41"/>
  <c r="DJ30" i="41"/>
  <c r="DI30" i="41"/>
  <c r="AU28" i="41"/>
  <c r="AT28" i="41"/>
  <c r="EC29" i="41"/>
  <c r="ED29" i="41"/>
  <c r="EL28" i="41"/>
  <c r="EK28" i="41"/>
  <c r="EO12" i="41"/>
  <c r="EP12" i="41"/>
  <c r="BG28" i="41"/>
  <c r="BF28" i="41"/>
  <c r="BJ10" i="41"/>
  <c r="BK10" i="41"/>
  <c r="EH40" i="41"/>
  <c r="EG40" i="41"/>
  <c r="GL39" i="41"/>
  <c r="GK39" i="41"/>
  <c r="BS28" i="41"/>
  <c r="BR28" i="41"/>
  <c r="GT28" i="41"/>
  <c r="GS28" i="41"/>
  <c r="AH37" i="41"/>
  <c r="AI37" i="41"/>
  <c r="BO29" i="41"/>
  <c r="BN29" i="41"/>
  <c r="AM10" i="41"/>
  <c r="AL10" i="41"/>
  <c r="CP13" i="41"/>
  <c r="CT13" i="41"/>
  <c r="BC37" i="41"/>
  <c r="BB37" i="41"/>
  <c r="GS37" i="41"/>
  <c r="GT37" i="41"/>
  <c r="FF37" i="41"/>
  <c r="FE37" i="41"/>
  <c r="Z31" i="41"/>
  <c r="AA31" i="41"/>
  <c r="FN10" i="41"/>
  <c r="FM10" i="41"/>
  <c r="R10" i="41"/>
  <c r="S10" i="41"/>
  <c r="EG31" i="41"/>
  <c r="EH31" i="41"/>
  <c r="EX12" i="41"/>
  <c r="EW12" i="41"/>
  <c r="EW37" i="41"/>
  <c r="EX37" i="41"/>
  <c r="CH28" i="41"/>
  <c r="CI28" i="41"/>
  <c r="AT29" i="41"/>
  <c r="AU29" i="41"/>
  <c r="ED31" i="41"/>
  <c r="EC31" i="41"/>
  <c r="EO13" i="41"/>
  <c r="EP13" i="41"/>
  <c r="EP39" i="41"/>
  <c r="EO39" i="41"/>
  <c r="BG30" i="41"/>
  <c r="BF30" i="41"/>
  <c r="BJ11" i="41"/>
  <c r="BK11" i="41"/>
  <c r="BK37" i="41"/>
  <c r="BJ37" i="41"/>
  <c r="FU39" i="41"/>
  <c r="FV39" i="41"/>
  <c r="GL40" i="41"/>
  <c r="GK40" i="41"/>
  <c r="CH12" i="41"/>
  <c r="CI12" i="41"/>
  <c r="BS39" i="41"/>
  <c r="BR39" i="41"/>
  <c r="BS29" i="41"/>
  <c r="BR29" i="41"/>
  <c r="BR30" i="41"/>
  <c r="BS30" i="41"/>
  <c r="CM11" i="41"/>
  <c r="CL11" i="41"/>
  <c r="AU39" i="41"/>
  <c r="AT39" i="41"/>
  <c r="AA39" i="41"/>
  <c r="Z39" i="41"/>
  <c r="GL10" i="41"/>
  <c r="GL17" i="41" s="1"/>
  <c r="GK10" i="41"/>
  <c r="AA30" i="41"/>
  <c r="Z30" i="41"/>
  <c r="FM12" i="41"/>
  <c r="FN12" i="41"/>
  <c r="FM37" i="41"/>
  <c r="FN37" i="41"/>
  <c r="S11" i="41"/>
  <c r="R11" i="41"/>
  <c r="S38" i="41"/>
  <c r="R38" i="41"/>
  <c r="EX11" i="41"/>
  <c r="EW11" i="41"/>
  <c r="CI29" i="41"/>
  <c r="CH29" i="41"/>
  <c r="AT30" i="41"/>
  <c r="AU30" i="41"/>
  <c r="EL29" i="41"/>
  <c r="EK29" i="41"/>
  <c r="BF31" i="41"/>
  <c r="BG31" i="41"/>
  <c r="BK12" i="41"/>
  <c r="BJ12" i="41"/>
  <c r="BJ38" i="41"/>
  <c r="BK38" i="41"/>
  <c r="FF28" i="41"/>
  <c r="FE28" i="41"/>
  <c r="CW39" i="41"/>
  <c r="CX39" i="41"/>
  <c r="FU40" i="41"/>
  <c r="FV40" i="41"/>
  <c r="BB30" i="41"/>
  <c r="BC30" i="41"/>
  <c r="FV37" i="41"/>
  <c r="FU37" i="41"/>
  <c r="DY10" i="41"/>
  <c r="DZ10" i="41"/>
  <c r="FB38" i="41"/>
  <c r="FA38" i="41"/>
  <c r="CT29" i="41"/>
  <c r="CP29" i="41"/>
  <c r="FN39" i="41"/>
  <c r="FM39" i="41"/>
  <c r="R13" i="41"/>
  <c r="S13" i="41"/>
  <c r="R37" i="41"/>
  <c r="S37" i="41"/>
  <c r="AI28" i="41"/>
  <c r="AH28" i="41"/>
  <c r="EX13" i="41"/>
  <c r="EW13" i="41"/>
  <c r="CI30" i="41"/>
  <c r="CH30" i="41"/>
  <c r="DJ10" i="41"/>
  <c r="DI10" i="41"/>
  <c r="AU31" i="41"/>
  <c r="AT31" i="41"/>
  <c r="EL30" i="41"/>
  <c r="EK30" i="41"/>
  <c r="EP38" i="41"/>
  <c r="EO38" i="41"/>
  <c r="BJ13" i="41"/>
  <c r="BK13" i="41"/>
  <c r="CW40" i="41"/>
  <c r="CX40" i="41"/>
  <c r="F49" i="86"/>
  <c r="F51" i="86" s="1"/>
  <c r="FU38" i="41"/>
  <c r="FV38" i="41"/>
  <c r="GT30" i="41"/>
  <c r="GS30" i="41"/>
  <c r="AM12" i="41"/>
  <c r="AL12" i="41"/>
  <c r="DZ37" i="41"/>
  <c r="DY37" i="41"/>
  <c r="GX30" i="41"/>
  <c r="GW30" i="41"/>
  <c r="GK12" i="41"/>
  <c r="GL12" i="41"/>
  <c r="BS10" i="41"/>
  <c r="BR10" i="41"/>
  <c r="CT28" i="41"/>
  <c r="CP28" i="41"/>
  <c r="BS37" i="41"/>
  <c r="BR37" i="41"/>
  <c r="FM13" i="41"/>
  <c r="FN13" i="41"/>
  <c r="DB28" i="41"/>
  <c r="DA28" i="41"/>
  <c r="R12" i="41"/>
  <c r="S12" i="41"/>
  <c r="EG10" i="41"/>
  <c r="EH10" i="41"/>
  <c r="CI31" i="41"/>
  <c r="CH31" i="41"/>
  <c r="DJ12" i="41"/>
  <c r="DI12" i="41"/>
  <c r="DJ37" i="41"/>
  <c r="DI37" i="41"/>
  <c r="EC10" i="41"/>
  <c r="ED10" i="41"/>
  <c r="EL31" i="41"/>
  <c r="EK31" i="41"/>
  <c r="EP40" i="41"/>
  <c r="EO40" i="41"/>
  <c r="BG10" i="41"/>
  <c r="BF10" i="41"/>
  <c r="FF29" i="41"/>
  <c r="FE29" i="41"/>
  <c r="EX38" i="41"/>
  <c r="EW38" i="41"/>
  <c r="FV13" i="41"/>
  <c r="FU13" i="41"/>
  <c r="CX11" i="41"/>
  <c r="CW11" i="41"/>
  <c r="GL28" i="41"/>
  <c r="GL35" i="41" s="1"/>
  <c r="GK28" i="41"/>
  <c r="AL11" i="41"/>
  <c r="AM11" i="41"/>
  <c r="BC10" i="41"/>
  <c r="BB10" i="41"/>
  <c r="BJ28" i="41"/>
  <c r="BK28" i="41"/>
  <c r="BF38" i="41"/>
  <c r="BG38" i="41"/>
  <c r="BF40" i="41"/>
  <c r="BG40" i="41"/>
  <c r="GL11" i="41"/>
  <c r="GK11" i="41"/>
  <c r="GL13" i="41"/>
  <c r="GK13" i="41"/>
  <c r="FV30" i="41"/>
  <c r="FU30" i="41"/>
  <c r="Z10" i="41"/>
  <c r="AA10" i="41"/>
  <c r="FN40" i="41"/>
  <c r="FM40" i="41"/>
  <c r="DB29" i="41"/>
  <c r="DA29" i="41"/>
  <c r="R40" i="41"/>
  <c r="S40" i="41"/>
  <c r="AI29" i="41"/>
  <c r="AH29" i="41"/>
  <c r="EG11" i="41"/>
  <c r="EH11" i="41"/>
  <c r="EH37" i="41"/>
  <c r="EG37" i="41"/>
  <c r="DJ11" i="41"/>
  <c r="DI11" i="41"/>
  <c r="ED11" i="41"/>
  <c r="EC11" i="41"/>
  <c r="ED37" i="41"/>
  <c r="EC37" i="41"/>
  <c r="FF30" i="41"/>
  <c r="FE30" i="41"/>
  <c r="EW40" i="41"/>
  <c r="EX40" i="41"/>
  <c r="EK13" i="41"/>
  <c r="EL13" i="41"/>
  <c r="FB30" i="41"/>
  <c r="FA30" i="41"/>
  <c r="CT37" i="41"/>
  <c r="CP37" i="41"/>
  <c r="DB12" i="41"/>
  <c r="DA12" i="41"/>
  <c r="FF12" i="41"/>
  <c r="FE12" i="41"/>
  <c r="DB37" i="41"/>
  <c r="DA37" i="41"/>
  <c r="AI13" i="41"/>
  <c r="AH13" i="41"/>
  <c r="CP40" i="41"/>
  <c r="CT40" i="41"/>
  <c r="DA39" i="41"/>
  <c r="DB39" i="41"/>
  <c r="CW37" i="41"/>
  <c r="CX37" i="41"/>
  <c r="FR38" i="41"/>
  <c r="FQ38" i="41"/>
  <c r="AH39" i="41"/>
  <c r="AI39" i="41"/>
  <c r="BR11" i="41"/>
  <c r="BS11" i="41"/>
  <c r="FU31" i="41"/>
  <c r="FV31" i="41"/>
  <c r="CT30" i="41"/>
  <c r="CP30" i="41"/>
  <c r="BR38" i="41"/>
  <c r="BS38" i="41"/>
  <c r="AA12" i="41"/>
  <c r="Z12" i="41"/>
  <c r="Z37" i="41"/>
  <c r="AA37" i="41"/>
  <c r="AL28" i="41"/>
  <c r="AM28" i="41"/>
  <c r="DB30" i="41"/>
  <c r="DA30" i="41"/>
  <c r="AI31" i="41"/>
  <c r="AH31" i="41"/>
  <c r="EG12" i="41"/>
  <c r="EH12" i="41"/>
  <c r="EH38" i="41"/>
  <c r="EG38" i="41"/>
  <c r="CX28" i="41"/>
  <c r="CW28" i="41"/>
  <c r="DJ13" i="41"/>
  <c r="DI13" i="41"/>
  <c r="DJ38" i="41"/>
  <c r="DI38" i="41"/>
  <c r="AT10" i="41"/>
  <c r="AU10" i="41"/>
  <c r="EC12" i="41"/>
  <c r="ED12" i="41"/>
  <c r="BG11" i="41"/>
  <c r="BF11" i="41"/>
  <c r="BF37" i="41"/>
  <c r="BG37" i="41"/>
  <c r="FB28" i="41"/>
  <c r="FA28" i="41"/>
  <c r="FE31" i="41"/>
  <c r="FF31" i="41"/>
  <c r="GX37" i="41"/>
  <c r="GW37" i="41"/>
  <c r="AD28" i="41"/>
  <c r="AE28" i="41"/>
  <c r="AE35" i="41" s="1"/>
  <c r="CI39" i="41"/>
  <c r="CH39" i="41"/>
  <c r="DA11" i="41"/>
  <c r="DB11" i="41"/>
  <c r="AE30" i="41"/>
  <c r="AD30" i="41"/>
  <c r="CT39" i="41"/>
  <c r="CP39" i="41"/>
  <c r="S28" i="41"/>
  <c r="R28" i="41"/>
  <c r="EX29" i="41"/>
  <c r="EW29" i="41"/>
  <c r="GT11" i="41"/>
  <c r="GS11" i="41"/>
  <c r="FN38" i="41"/>
  <c r="FM38" i="41"/>
  <c r="GK37" i="41"/>
  <c r="GL37" i="41"/>
  <c r="GL44" i="41" s="1"/>
  <c r="S39" i="41"/>
  <c r="R39" i="41"/>
  <c r="AE39" i="41"/>
  <c r="AD39" i="41"/>
  <c r="GO11" i="41"/>
  <c r="GP11" i="41"/>
  <c r="GP38" i="41"/>
  <c r="GO38" i="41"/>
  <c r="CT31" i="41"/>
  <c r="CP31" i="41"/>
  <c r="BS12" i="41"/>
  <c r="BR12" i="41"/>
  <c r="Z11" i="41"/>
  <c r="AA11" i="41"/>
  <c r="AA38" i="41"/>
  <c r="Z38" i="41"/>
  <c r="AM29" i="41"/>
  <c r="AL29" i="41"/>
  <c r="DB31" i="41"/>
  <c r="DA31" i="41"/>
  <c r="AH30" i="41"/>
  <c r="AI30" i="41"/>
  <c r="EH13" i="41"/>
  <c r="EG13" i="41"/>
  <c r="CX30" i="41"/>
  <c r="CW30" i="41"/>
  <c r="CI10" i="41"/>
  <c r="CH10" i="41"/>
  <c r="CL28" i="41"/>
  <c r="CM28" i="41"/>
  <c r="DJ39" i="41"/>
  <c r="DI39" i="41"/>
  <c r="AT12" i="41"/>
  <c r="AU12" i="41"/>
  <c r="AU37" i="41"/>
  <c r="AT37" i="41"/>
  <c r="DZ28" i="41"/>
  <c r="DY28" i="41"/>
  <c r="EC13" i="41"/>
  <c r="ED13" i="41"/>
  <c r="ED39" i="41"/>
  <c r="EC39" i="41"/>
  <c r="EL10" i="41"/>
  <c r="EK10" i="41"/>
  <c r="EL37" i="41"/>
  <c r="EK37" i="41"/>
  <c r="BG12" i="41"/>
  <c r="BF12" i="41"/>
  <c r="BG39" i="41"/>
  <c r="BF39" i="41"/>
  <c r="FB29" i="41"/>
  <c r="FA29" i="41"/>
  <c r="CI40" i="41"/>
  <c r="CH40" i="41"/>
  <c r="FF39" i="41"/>
  <c r="FE39" i="41"/>
  <c r="GW12" i="41"/>
  <c r="GX12" i="41"/>
  <c r="EX39" i="41"/>
  <c r="EW39" i="41"/>
  <c r="FQ29" i="41"/>
  <c r="FR29" i="41"/>
  <c r="FV11" i="41"/>
  <c r="FU11" i="41"/>
  <c r="DB38" i="41"/>
  <c r="DA38" i="41"/>
  <c r="EK38" i="41"/>
  <c r="EL38" i="41"/>
  <c r="FQ31" i="41"/>
  <c r="FR31" i="41"/>
  <c r="GX39" i="41"/>
  <c r="GW39" i="41"/>
  <c r="GT10" i="41"/>
  <c r="GS10" i="41"/>
  <c r="AM39" i="41"/>
  <c r="AL39" i="41"/>
  <c r="FU28" i="41"/>
  <c r="FV28" i="41"/>
  <c r="FN11" i="41"/>
  <c r="FM11" i="41"/>
  <c r="FV29" i="41"/>
  <c r="FU29" i="41"/>
  <c r="GO12" i="41"/>
  <c r="GP12" i="41"/>
  <c r="GP37" i="41"/>
  <c r="GO37" i="41"/>
  <c r="Z13" i="41"/>
  <c r="AA13" i="41"/>
  <c r="AL31" i="41"/>
  <c r="AM31" i="41"/>
  <c r="CX29" i="41"/>
  <c r="CW29" i="41"/>
  <c r="CH11" i="41"/>
  <c r="CI11" i="41"/>
  <c r="CI37" i="41"/>
  <c r="CH37" i="41"/>
  <c r="BC28" i="41"/>
  <c r="BB28" i="41"/>
  <c r="AT13" i="41"/>
  <c r="AU13" i="41"/>
  <c r="AU38" i="41"/>
  <c r="AT38" i="41"/>
  <c r="DZ29" i="41"/>
  <c r="DY29" i="41"/>
  <c r="EL12" i="41"/>
  <c r="EK12" i="41"/>
  <c r="FB39" i="41"/>
  <c r="FA39" i="41"/>
  <c r="BK39" i="41"/>
  <c r="BJ39" i="41"/>
  <c r="AH12" i="41"/>
  <c r="AI12" i="41"/>
  <c r="AL37" i="41"/>
  <c r="AM37" i="41"/>
  <c r="CX38" i="41"/>
  <c r="CW38" i="41"/>
  <c r="GT31" i="41"/>
  <c r="GS31" i="41"/>
  <c r="CW10" i="41"/>
  <c r="CX10" i="41"/>
  <c r="FV10" i="41"/>
  <c r="FU10" i="41"/>
  <c r="GP13" i="41"/>
  <c r="GO13" i="41"/>
  <c r="BS13" i="41"/>
  <c r="BR13" i="41"/>
  <c r="AM30" i="41"/>
  <c r="AL30" i="41"/>
  <c r="CW31" i="41"/>
  <c r="CX31" i="41"/>
  <c r="CH13" i="41"/>
  <c r="CI13" i="41"/>
  <c r="CI38" i="41"/>
  <c r="CH38" i="41"/>
  <c r="CL29" i="41"/>
  <c r="CM29" i="41"/>
  <c r="DJ40" i="41"/>
  <c r="DI40" i="41"/>
  <c r="BC29" i="41"/>
  <c r="BB29" i="41"/>
  <c r="AT11" i="41"/>
  <c r="AU11" i="41"/>
  <c r="DZ30" i="41"/>
  <c r="DY30" i="41"/>
  <c r="ED38" i="41"/>
  <c r="EC38" i="41"/>
  <c r="EK11" i="41"/>
  <c r="EL11" i="41"/>
  <c r="BG13" i="41"/>
  <c r="BF13" i="41"/>
  <c r="FB31" i="41"/>
  <c r="FA31" i="41"/>
  <c r="FE10" i="41"/>
  <c r="FF10" i="41"/>
  <c r="AT40" i="41"/>
  <c r="AU40" i="41"/>
  <c r="FA40" i="41"/>
  <c r="FB40" i="41"/>
  <c r="GX40" i="41"/>
  <c r="GW40" i="41"/>
  <c r="GX41" i="41"/>
  <c r="BS41" i="41"/>
  <c r="AH40" i="27"/>
  <c r="FA41" i="41"/>
  <c r="CW41" i="41"/>
  <c r="CX41" i="41"/>
  <c r="EG41" i="41"/>
  <c r="EH41" i="41"/>
  <c r="FF34" i="41"/>
  <c r="FE34" i="41"/>
  <c r="FF33" i="41"/>
  <c r="FE33" i="41"/>
  <c r="FF32" i="41"/>
  <c r="FE32" i="41"/>
  <c r="FF14" i="41"/>
  <c r="FE14" i="41"/>
  <c r="FE16" i="41"/>
  <c r="FF16" i="41"/>
  <c r="FE15" i="41"/>
  <c r="FF15" i="41"/>
  <c r="FF7" i="41"/>
  <c r="FE7" i="41"/>
  <c r="FD5" i="41"/>
  <c r="FD8" i="41" s="1"/>
  <c r="BD40" i="27"/>
  <c r="FF6" i="41"/>
  <c r="FE6" i="41"/>
  <c r="BK34" i="41"/>
  <c r="BJ34" i="41"/>
  <c r="BJ33" i="41"/>
  <c r="BK33" i="41"/>
  <c r="BK32" i="41"/>
  <c r="BJ32" i="41"/>
  <c r="BK14" i="41"/>
  <c r="BJ14" i="41"/>
  <c r="BJ16" i="41"/>
  <c r="BK16" i="41"/>
  <c r="BK15" i="41"/>
  <c r="BJ15" i="41"/>
  <c r="BK7" i="41"/>
  <c r="BJ7" i="41"/>
  <c r="Z40" i="27"/>
  <c r="BI5" i="41"/>
  <c r="BI8" i="41" s="1"/>
  <c r="BK6" i="41"/>
  <c r="BJ6" i="41"/>
  <c r="FB34" i="41"/>
  <c r="FA34" i="41"/>
  <c r="FB33" i="41"/>
  <c r="FA33" i="41"/>
  <c r="FB32" i="41"/>
  <c r="FA32" i="41"/>
  <c r="FA16" i="41"/>
  <c r="FB16" i="41"/>
  <c r="FB14" i="41"/>
  <c r="FA14" i="41"/>
  <c r="FB15" i="41"/>
  <c r="FA15" i="41"/>
  <c r="FB7" i="41"/>
  <c r="FA7" i="41"/>
  <c r="EZ5" i="41"/>
  <c r="EZ8" i="41" s="1"/>
  <c r="BC40" i="27"/>
  <c r="FB6" i="41"/>
  <c r="FA6" i="41"/>
  <c r="AP5" i="41"/>
  <c r="AP8" i="41" s="1"/>
  <c r="AQ5" i="41"/>
  <c r="AQ8" i="41" s="1"/>
  <c r="V5" i="41"/>
  <c r="V8" i="41" s="1"/>
  <c r="W5" i="41"/>
  <c r="W8" i="41" s="1"/>
  <c r="DQ5" i="41"/>
  <c r="DQ8" i="41" s="1"/>
  <c r="DR5" i="41"/>
  <c r="DR8" i="41" s="1"/>
  <c r="BG34" i="41"/>
  <c r="BF34" i="41"/>
  <c r="BG33" i="41"/>
  <c r="BF33" i="41"/>
  <c r="BG32" i="41"/>
  <c r="BF32" i="41"/>
  <c r="BF16" i="41"/>
  <c r="BG16" i="41"/>
  <c r="BF14" i="41"/>
  <c r="BG14" i="41"/>
  <c r="BG15" i="41"/>
  <c r="BF15" i="41"/>
  <c r="BF7" i="41"/>
  <c r="BG7" i="41"/>
  <c r="BG6" i="41"/>
  <c r="BF6" i="41"/>
  <c r="BE5" i="41"/>
  <c r="BE8" i="41" s="1"/>
  <c r="BF40" i="27"/>
  <c r="J41" i="41"/>
  <c r="J44" i="41" s="1"/>
  <c r="K41" i="41"/>
  <c r="J33" i="41"/>
  <c r="K33" i="41"/>
  <c r="J34" i="41"/>
  <c r="K34" i="41"/>
  <c r="K32" i="41"/>
  <c r="J32" i="41"/>
  <c r="K16" i="41"/>
  <c r="J16" i="41"/>
  <c r="K15" i="41"/>
  <c r="J15" i="41"/>
  <c r="J14" i="41"/>
  <c r="K14" i="41"/>
  <c r="K7" i="41"/>
  <c r="J7" i="41"/>
  <c r="J6" i="41"/>
  <c r="K6" i="41"/>
  <c r="J5" i="41"/>
  <c r="K5" i="41"/>
  <c r="O5" i="41"/>
  <c r="O8" i="41" s="1"/>
  <c r="N5" i="41"/>
  <c r="N8" i="41" s="1"/>
  <c r="CE5" i="41"/>
  <c r="CD5" i="41"/>
  <c r="ET5" i="41"/>
  <c r="ET8" i="41" s="1"/>
  <c r="ES5" i="41"/>
  <c r="ES8" i="41" s="1"/>
  <c r="DF5" i="41"/>
  <c r="DE5" i="41"/>
  <c r="EP41" i="41"/>
  <c r="EO41" i="41"/>
  <c r="EP34" i="41"/>
  <c r="EO34" i="41"/>
  <c r="EO32" i="41"/>
  <c r="EP32" i="41"/>
  <c r="EO33" i="41"/>
  <c r="EP33" i="41"/>
  <c r="EP15" i="41"/>
  <c r="EO15" i="41"/>
  <c r="EP16" i="41"/>
  <c r="EO16" i="41"/>
  <c r="EO14" i="41"/>
  <c r="EP14" i="41"/>
  <c r="EO7" i="41"/>
  <c r="EP7" i="41"/>
  <c r="AZ40" i="27"/>
  <c r="EN5" i="41"/>
  <c r="EN8" i="41" s="1"/>
  <c r="EO6" i="41"/>
  <c r="EP6" i="41"/>
  <c r="EK41" i="41"/>
  <c r="EL41" i="41"/>
  <c r="EK34" i="41"/>
  <c r="EL34" i="41"/>
  <c r="EL32" i="41"/>
  <c r="EK32" i="41"/>
  <c r="EL33" i="41"/>
  <c r="EK33" i="41"/>
  <c r="EL15" i="41"/>
  <c r="EK15" i="41"/>
  <c r="EL16" i="41"/>
  <c r="EK16" i="41"/>
  <c r="EK14" i="41"/>
  <c r="EL14" i="41"/>
  <c r="EK7" i="41"/>
  <c r="EL7" i="41"/>
  <c r="AY40" i="27"/>
  <c r="EJ5" i="41"/>
  <c r="EJ8" i="41" s="1"/>
  <c r="EK6" i="41"/>
  <c r="EL6" i="41"/>
  <c r="EC41" i="41"/>
  <c r="ED41" i="41"/>
  <c r="EC34" i="41"/>
  <c r="ED34" i="41"/>
  <c r="ED32" i="41"/>
  <c r="EC32" i="41"/>
  <c r="EC33" i="41"/>
  <c r="ED33" i="41"/>
  <c r="ED16" i="41"/>
  <c r="EC16" i="41"/>
  <c r="ED15" i="41"/>
  <c r="EC15" i="41"/>
  <c r="EC14" i="41"/>
  <c r="ED14" i="41"/>
  <c r="ED7" i="41"/>
  <c r="EC7" i="41"/>
  <c r="AW40" i="27"/>
  <c r="EB5" i="41"/>
  <c r="EB8" i="41" s="1"/>
  <c r="ED6" i="41"/>
  <c r="EC6" i="41"/>
  <c r="DY41" i="41"/>
  <c r="DZ41" i="41"/>
  <c r="DY34" i="41"/>
  <c r="DZ34" i="41"/>
  <c r="DZ32" i="41"/>
  <c r="DY32" i="41"/>
  <c r="DZ33" i="41"/>
  <c r="DY33" i="41"/>
  <c r="DZ16" i="41"/>
  <c r="DY16" i="41"/>
  <c r="DY14" i="41"/>
  <c r="DZ14" i="41"/>
  <c r="DY15" i="41"/>
  <c r="DZ15" i="41"/>
  <c r="DZ7" i="41"/>
  <c r="DY7" i="41"/>
  <c r="DZ6" i="41"/>
  <c r="DY6" i="41"/>
  <c r="AV40" i="27"/>
  <c r="DX5" i="41"/>
  <c r="DX8" i="41" s="1"/>
  <c r="AT34" i="41"/>
  <c r="AU34" i="41"/>
  <c r="AU32" i="41"/>
  <c r="AT32" i="41"/>
  <c r="AU33" i="41"/>
  <c r="AT33" i="41"/>
  <c r="AT16" i="41"/>
  <c r="AU16" i="41"/>
  <c r="AU15" i="41"/>
  <c r="AT15" i="41"/>
  <c r="AT14" i="41"/>
  <c r="AU14" i="41"/>
  <c r="AU6" i="41"/>
  <c r="AT6" i="41"/>
  <c r="AU7" i="41"/>
  <c r="AT7" i="41"/>
  <c r="W40" i="27"/>
  <c r="AS5" i="41"/>
  <c r="AS8" i="41" s="1"/>
  <c r="BC34" i="41"/>
  <c r="BB34" i="41"/>
  <c r="BB33" i="41"/>
  <c r="BC33" i="41"/>
  <c r="BC32" i="41"/>
  <c r="BB32" i="41"/>
  <c r="BC16" i="41"/>
  <c r="BB16" i="41"/>
  <c r="BB15" i="41"/>
  <c r="BC15" i="41"/>
  <c r="BC14" i="41"/>
  <c r="BB14" i="41"/>
  <c r="BC6" i="41"/>
  <c r="BB6" i="41"/>
  <c r="BC7" i="41"/>
  <c r="BB7" i="41"/>
  <c r="Y40" i="27"/>
  <c r="BA5" i="41"/>
  <c r="BA8" i="41" s="1"/>
  <c r="DJ41" i="41"/>
  <c r="DI41" i="41"/>
  <c r="DI33" i="41"/>
  <c r="DJ33" i="41"/>
  <c r="DJ34" i="41"/>
  <c r="DI34" i="41"/>
  <c r="DI32" i="41"/>
  <c r="DJ32" i="41"/>
  <c r="DI16" i="41"/>
  <c r="DJ16" i="41"/>
  <c r="DJ15" i="41"/>
  <c r="DI15" i="41"/>
  <c r="DJ14" i="41"/>
  <c r="DI14" i="41"/>
  <c r="DJ7" i="41"/>
  <c r="DI7" i="41"/>
  <c r="DI6" i="41"/>
  <c r="DJ6" i="41"/>
  <c r="AR40" i="27"/>
  <c r="DH5" i="41"/>
  <c r="DH8" i="41" s="1"/>
  <c r="CM33" i="41"/>
  <c r="CL33" i="41"/>
  <c r="CM34" i="41"/>
  <c r="CL34" i="41"/>
  <c r="CL32" i="41"/>
  <c r="CM32" i="41"/>
  <c r="CM16" i="41"/>
  <c r="CL16" i="41"/>
  <c r="CM15" i="41"/>
  <c r="CL15" i="41"/>
  <c r="CM14" i="41"/>
  <c r="CL14" i="41"/>
  <c r="CL6" i="41"/>
  <c r="CM6" i="41"/>
  <c r="AG40" i="27"/>
  <c r="CK5" i="41"/>
  <c r="CK8" i="41" s="1"/>
  <c r="CL7" i="41"/>
  <c r="CM7" i="41"/>
  <c r="CH34" i="41"/>
  <c r="CI34" i="41"/>
  <c r="CH33" i="41"/>
  <c r="CI33" i="41"/>
  <c r="CI32" i="41"/>
  <c r="CH32" i="41"/>
  <c r="CH16" i="41"/>
  <c r="CI16" i="41"/>
  <c r="CI15" i="41"/>
  <c r="CH15" i="41"/>
  <c r="CH14" i="41"/>
  <c r="CI14" i="41"/>
  <c r="AF40" i="27"/>
  <c r="CG5" i="41"/>
  <c r="CG8" i="41" s="1"/>
  <c r="CH7" i="41"/>
  <c r="CI7" i="41"/>
  <c r="CH6" i="41"/>
  <c r="CI6" i="41"/>
  <c r="EX34" i="41"/>
  <c r="EW34" i="41"/>
  <c r="EX33" i="41"/>
  <c r="EW33" i="41"/>
  <c r="EX32" i="41"/>
  <c r="EW32" i="41"/>
  <c r="EX15" i="41"/>
  <c r="EW15" i="41"/>
  <c r="EW16" i="41"/>
  <c r="EX16" i="41"/>
  <c r="EX14" i="41"/>
  <c r="EW14" i="41"/>
  <c r="BB40" i="27"/>
  <c r="EV5" i="41"/>
  <c r="EV8" i="41" s="1"/>
  <c r="EW7" i="41"/>
  <c r="EX7" i="41"/>
  <c r="EX6" i="41"/>
  <c r="EW6" i="41"/>
  <c r="CW33" i="41"/>
  <c r="CX33" i="41"/>
  <c r="CX34" i="41"/>
  <c r="CW34" i="41"/>
  <c r="CX32" i="41"/>
  <c r="CW32" i="41"/>
  <c r="CW16" i="41"/>
  <c r="CX16" i="41"/>
  <c r="CW15" i="41"/>
  <c r="CX15" i="41"/>
  <c r="CW14" i="41"/>
  <c r="CX14" i="41"/>
  <c r="AP40" i="27"/>
  <c r="CV5" i="41"/>
  <c r="CV8" i="41" s="1"/>
  <c r="CW7" i="41"/>
  <c r="CX7" i="41"/>
  <c r="CX6" i="41"/>
  <c r="CW6" i="41"/>
  <c r="EH34" i="41"/>
  <c r="EG34" i="41"/>
  <c r="EG33" i="41"/>
  <c r="EH33" i="41"/>
  <c r="EH32" i="41"/>
  <c r="EG32" i="41"/>
  <c r="EH16" i="41"/>
  <c r="EG16" i="41"/>
  <c r="EH15" i="41"/>
  <c r="EG15" i="41"/>
  <c r="EH14" i="41"/>
  <c r="EG14" i="41"/>
  <c r="EG7" i="41"/>
  <c r="EH7" i="41"/>
  <c r="AX40" i="27"/>
  <c r="EF5" i="41"/>
  <c r="EF8" i="41" s="1"/>
  <c r="EH6" i="41"/>
  <c r="EG6" i="41"/>
  <c r="AE34" i="41"/>
  <c r="AD34" i="41"/>
  <c r="AD33" i="41"/>
  <c r="AE33" i="41"/>
  <c r="AD32" i="41"/>
  <c r="AE32" i="41"/>
  <c r="AD16" i="41"/>
  <c r="AE16" i="41"/>
  <c r="AD15" i="41"/>
  <c r="AE15" i="41"/>
  <c r="AE14" i="41"/>
  <c r="AD14" i="41"/>
  <c r="AD7" i="41"/>
  <c r="AE7" i="41"/>
  <c r="S40" i="27"/>
  <c r="AC5" i="41"/>
  <c r="AC8" i="41" s="1"/>
  <c r="AE6" i="41"/>
  <c r="AD6" i="41"/>
  <c r="AH34" i="41"/>
  <c r="AI34" i="41"/>
  <c r="AI33" i="41"/>
  <c r="AH33" i="41"/>
  <c r="AH32" i="41"/>
  <c r="AI32" i="41"/>
  <c r="AH16" i="41"/>
  <c r="AI16" i="41"/>
  <c r="AI15" i="41"/>
  <c r="AH15" i="41"/>
  <c r="AI14" i="41"/>
  <c r="AH14" i="41"/>
  <c r="T40" i="27"/>
  <c r="AG5" i="41"/>
  <c r="AG8" i="41" s="1"/>
  <c r="AI7" i="41"/>
  <c r="AH7" i="41"/>
  <c r="AI6" i="41"/>
  <c r="AH6" i="41"/>
  <c r="P40" i="27"/>
  <c r="Q5" i="41"/>
  <c r="DB41" i="41"/>
  <c r="DA41" i="41"/>
  <c r="DB34" i="41"/>
  <c r="DA34" i="41"/>
  <c r="DA33" i="41"/>
  <c r="DB33" i="41"/>
  <c r="DB32" i="41"/>
  <c r="DA32" i="41"/>
  <c r="DA16" i="41"/>
  <c r="DB16" i="41"/>
  <c r="DB15" i="41"/>
  <c r="DA15" i="41"/>
  <c r="DB14" i="41"/>
  <c r="DA14" i="41"/>
  <c r="DB7" i="41"/>
  <c r="DA7" i="41"/>
  <c r="AM40" i="27"/>
  <c r="CZ5" i="41"/>
  <c r="CZ8" i="41" s="1"/>
  <c r="DB6" i="41"/>
  <c r="DA6" i="41"/>
  <c r="FN33" i="41"/>
  <c r="FM33" i="41"/>
  <c r="FN34" i="41"/>
  <c r="FM34" i="41"/>
  <c r="FN32" i="41"/>
  <c r="FM32" i="41"/>
  <c r="FM15" i="41"/>
  <c r="FN15" i="41"/>
  <c r="FN16" i="41"/>
  <c r="FM16" i="41"/>
  <c r="FN14" i="41"/>
  <c r="FM14" i="41"/>
  <c r="FN7" i="41"/>
  <c r="FM7" i="41"/>
  <c r="BG40" i="27"/>
  <c r="FL5" i="41"/>
  <c r="FL8" i="41" s="1"/>
  <c r="FM6" i="41"/>
  <c r="FN6" i="41"/>
  <c r="AM34" i="41"/>
  <c r="AL34" i="41"/>
  <c r="AL33" i="41"/>
  <c r="AM33" i="41"/>
  <c r="AM32" i="41"/>
  <c r="AL32" i="41"/>
  <c r="AL16" i="41"/>
  <c r="AM16" i="41"/>
  <c r="AM15" i="41"/>
  <c r="AL15" i="41"/>
  <c r="AM14" i="41"/>
  <c r="AL14" i="41"/>
  <c r="AL6" i="41"/>
  <c r="AM6" i="41"/>
  <c r="AM7" i="41"/>
  <c r="AL7" i="41"/>
  <c r="U40" i="27"/>
  <c r="AK5" i="41"/>
  <c r="AK8" i="41" s="1"/>
  <c r="AA34" i="41"/>
  <c r="Z34" i="41"/>
  <c r="AA33" i="41"/>
  <c r="Z33" i="41"/>
  <c r="AA32" i="41"/>
  <c r="Z32" i="41"/>
  <c r="Z16" i="41"/>
  <c r="AA16" i="41"/>
  <c r="AA15" i="41"/>
  <c r="Z15" i="41"/>
  <c r="AA14" i="41"/>
  <c r="Z14" i="41"/>
  <c r="AA6" i="41"/>
  <c r="Z6" i="41"/>
  <c r="R40" i="27"/>
  <c r="Y5" i="41"/>
  <c r="Y8" i="41" s="1"/>
  <c r="Z7" i="41"/>
  <c r="AA7" i="41"/>
  <c r="FR33" i="41"/>
  <c r="FQ33" i="41"/>
  <c r="FR34" i="41"/>
  <c r="FQ34" i="41"/>
  <c r="FQ32" i="41"/>
  <c r="FR32" i="41"/>
  <c r="FR16" i="41"/>
  <c r="FQ16" i="41"/>
  <c r="FR15" i="41"/>
  <c r="FQ15" i="41"/>
  <c r="FQ14" i="41"/>
  <c r="FR14" i="41"/>
  <c r="FR7" i="41"/>
  <c r="FQ7" i="41"/>
  <c r="FR6" i="41"/>
  <c r="FQ6" i="41"/>
  <c r="BI40" i="27"/>
  <c r="FP5" i="41"/>
  <c r="FP8" i="41" s="1"/>
  <c r="BR34" i="41"/>
  <c r="BS34" i="41"/>
  <c r="BR33" i="41"/>
  <c r="BS33" i="41"/>
  <c r="BS32" i="41"/>
  <c r="BR32" i="41"/>
  <c r="BS16" i="41"/>
  <c r="BR16" i="41"/>
  <c r="BR14" i="41"/>
  <c r="BS14" i="41"/>
  <c r="BR15" i="41"/>
  <c r="BS15" i="41"/>
  <c r="BR7" i="41"/>
  <c r="BS7" i="41"/>
  <c r="BS6" i="41"/>
  <c r="BR6" i="41"/>
  <c r="BR5" i="41"/>
  <c r="BS5" i="41"/>
  <c r="CT34" i="41"/>
  <c r="CP34" i="41"/>
  <c r="CP33" i="41"/>
  <c r="CT33" i="41"/>
  <c r="CP32" i="41"/>
  <c r="CT32" i="41"/>
  <c r="CP16" i="41"/>
  <c r="CT16" i="41"/>
  <c r="CT14" i="41"/>
  <c r="CP14" i="41"/>
  <c r="CP15" i="41"/>
  <c r="CT15" i="41"/>
  <c r="CT7" i="41"/>
  <c r="CP7" i="41"/>
  <c r="CP6" i="41"/>
  <c r="CT6" i="41"/>
  <c r="AI40" i="27"/>
  <c r="CO5" i="41"/>
  <c r="CO8" i="41" s="1"/>
  <c r="DT5" i="41"/>
  <c r="GO34" i="41"/>
  <c r="GP34" i="41"/>
  <c r="GT34" i="41"/>
  <c r="GS34" i="41"/>
  <c r="GT33" i="41"/>
  <c r="GS33" i="41"/>
  <c r="GS32" i="41"/>
  <c r="GT32" i="41"/>
  <c r="GT15" i="41"/>
  <c r="GS15" i="41"/>
  <c r="GS16" i="41"/>
  <c r="GT16" i="41"/>
  <c r="GT14" i="41"/>
  <c r="GS14" i="41"/>
  <c r="GS6" i="41"/>
  <c r="GT6" i="41"/>
  <c r="BQ40" i="27"/>
  <c r="GR5" i="41"/>
  <c r="GR8" i="41" s="1"/>
  <c r="GT7" i="41"/>
  <c r="GS7" i="41"/>
  <c r="GX34" i="41"/>
  <c r="GW34" i="41"/>
  <c r="GX32" i="41"/>
  <c r="GW32" i="41"/>
  <c r="GX33" i="41"/>
  <c r="GW33" i="41"/>
  <c r="GW16" i="41"/>
  <c r="GX16" i="41"/>
  <c r="GX15" i="41"/>
  <c r="GW15" i="41"/>
  <c r="GW14" i="41"/>
  <c r="GX14" i="41"/>
  <c r="GW6" i="41"/>
  <c r="GX6" i="41"/>
  <c r="BR40" i="27"/>
  <c r="GV5" i="41"/>
  <c r="GV8" i="41" s="1"/>
  <c r="GX7" i="41"/>
  <c r="GW7" i="41"/>
  <c r="GL34" i="41"/>
  <c r="GK34" i="41"/>
  <c r="GK32" i="41"/>
  <c r="GL32" i="41"/>
  <c r="GK33" i="41"/>
  <c r="GL33" i="41"/>
  <c r="GL15" i="41"/>
  <c r="GK15" i="41"/>
  <c r="GL16" i="41"/>
  <c r="GK16" i="41"/>
  <c r="GK14" i="41"/>
  <c r="GL14" i="41"/>
  <c r="BN40" i="27"/>
  <c r="GJ5" i="41"/>
  <c r="GJ8" i="41" s="1"/>
  <c r="GK7" i="41"/>
  <c r="GL7" i="41"/>
  <c r="GK6" i="41"/>
  <c r="GL6" i="41"/>
  <c r="FV34" i="41"/>
  <c r="FU34" i="41"/>
  <c r="FV33" i="41"/>
  <c r="FU33" i="41"/>
  <c r="FU32" i="41"/>
  <c r="FV32" i="41"/>
  <c r="FU15" i="41"/>
  <c r="FV15" i="41"/>
  <c r="FV16" i="41"/>
  <c r="FU16" i="41"/>
  <c r="FV14" i="41"/>
  <c r="FU14" i="41"/>
  <c r="BJ40" i="27"/>
  <c r="FT5" i="41"/>
  <c r="FT8" i="41" s="1"/>
  <c r="FU7" i="41"/>
  <c r="FV7" i="41"/>
  <c r="FU6" i="41"/>
  <c r="FV6" i="41"/>
  <c r="BK36" i="27"/>
  <c r="FX41" i="41" s="1"/>
  <c r="BK34" i="27"/>
  <c r="FX39" i="41" s="1"/>
  <c r="BK35" i="27"/>
  <c r="FX40" i="41" s="1"/>
  <c r="BK32" i="27"/>
  <c r="FX37" i="41" s="1"/>
  <c r="BK33" i="27"/>
  <c r="FX38" i="41" s="1"/>
  <c r="BK31" i="27"/>
  <c r="FX34" i="41" s="1"/>
  <c r="BK30" i="27"/>
  <c r="FX33" i="41" s="1"/>
  <c r="BK29" i="27"/>
  <c r="FX32" i="41" s="1"/>
  <c r="BK28" i="27"/>
  <c r="FX31" i="41" s="1"/>
  <c r="BK27" i="27"/>
  <c r="FX30" i="41" s="1"/>
  <c r="BK26" i="27"/>
  <c r="FX29" i="41" s="1"/>
  <c r="BK24" i="27"/>
  <c r="FX25" i="41" s="1"/>
  <c r="BK25" i="27"/>
  <c r="FX28" i="41" s="1"/>
  <c r="BK22" i="27"/>
  <c r="FX23" i="41" s="1"/>
  <c r="BK23" i="27"/>
  <c r="FX24" i="41" s="1"/>
  <c r="BK21" i="27"/>
  <c r="FX22" i="41" s="1"/>
  <c r="BK20" i="27"/>
  <c r="FX21" i="41" s="1"/>
  <c r="BK19" i="27"/>
  <c r="FX20" i="41" s="1"/>
  <c r="BK18" i="27"/>
  <c r="FX19" i="41" s="1"/>
  <c r="BK17" i="27"/>
  <c r="FX16" i="41" s="1"/>
  <c r="BK16" i="27"/>
  <c r="FX15" i="41" s="1"/>
  <c r="BK14" i="27"/>
  <c r="FX13" i="41" s="1"/>
  <c r="BK13" i="27"/>
  <c r="FX12" i="41" s="1"/>
  <c r="BK15" i="27"/>
  <c r="FX14" i="41" s="1"/>
  <c r="BK12" i="27"/>
  <c r="FX11" i="41" s="1"/>
  <c r="BK11" i="27"/>
  <c r="FX10" i="41" s="1"/>
  <c r="BK9" i="27"/>
  <c r="FX6" i="41" s="1"/>
  <c r="BK8" i="27"/>
  <c r="BK10" i="27"/>
  <c r="FX7" i="41" s="1"/>
  <c r="C36" i="91"/>
  <c r="E36" i="91" s="1"/>
  <c r="G36" i="91" s="1"/>
  <c r="G39" i="91" s="1"/>
  <c r="G40" i="91" s="1"/>
  <c r="G21" i="92"/>
  <c r="C22" i="92"/>
  <c r="FF41" i="41"/>
  <c r="FE41" i="41"/>
  <c r="BF41" i="41"/>
  <c r="BG41" i="41"/>
  <c r="AT41" i="41"/>
  <c r="AU41" i="41"/>
  <c r="CM41" i="41"/>
  <c r="CL41" i="41"/>
  <c r="CI41" i="41"/>
  <c r="CH41" i="41"/>
  <c r="EW41" i="41"/>
  <c r="EX41" i="41"/>
  <c r="AD41" i="41"/>
  <c r="AE41" i="41"/>
  <c r="AH41" i="41"/>
  <c r="AI41" i="41"/>
  <c r="FN41" i="41"/>
  <c r="FM41" i="41"/>
  <c r="AM41" i="41"/>
  <c r="AL41" i="41"/>
  <c r="Z41" i="41"/>
  <c r="AA41" i="41"/>
  <c r="FQ41" i="41"/>
  <c r="FR41" i="41"/>
  <c r="CT41" i="41"/>
  <c r="CP41" i="41"/>
  <c r="Q34" i="41"/>
  <c r="Q33" i="41"/>
  <c r="Q32" i="41"/>
  <c r="Q15" i="41"/>
  <c r="Q16" i="41"/>
  <c r="Q14" i="41"/>
  <c r="Q6" i="41"/>
  <c r="Q7" i="41"/>
  <c r="Q41" i="41"/>
  <c r="Q44" i="41" s="1"/>
  <c r="DV30" i="41" l="1"/>
  <c r="DU30" i="41"/>
  <c r="DV23" i="41"/>
  <c r="DU23" i="41"/>
  <c r="DU29" i="41"/>
  <c r="DV29" i="41"/>
  <c r="AY44" i="41"/>
  <c r="DE35" i="41"/>
  <c r="AY47" i="41"/>
  <c r="DV28" i="41"/>
  <c r="DU28" i="41"/>
  <c r="CE8" i="41"/>
  <c r="DU32" i="41"/>
  <c r="DV32" i="41"/>
  <c r="DE44" i="41"/>
  <c r="DF17" i="41"/>
  <c r="DF44" i="41"/>
  <c r="CE17" i="41"/>
  <c r="CD44" i="41"/>
  <c r="DD46" i="41"/>
  <c r="CD17" i="41"/>
  <c r="DE17" i="41"/>
  <c r="DF8" i="41"/>
  <c r="DE8" i="41"/>
  <c r="AX8" i="41"/>
  <c r="BN32" i="41"/>
  <c r="BN13" i="41"/>
  <c r="AX17" i="41"/>
  <c r="GP23" i="41"/>
  <c r="DV40" i="41"/>
  <c r="GO14" i="41"/>
  <c r="BO33" i="41"/>
  <c r="DV11" i="41"/>
  <c r="GO25" i="41"/>
  <c r="DV33" i="41"/>
  <c r="AY35" i="41"/>
  <c r="GO19" i="41"/>
  <c r="GO39" i="41"/>
  <c r="DT35" i="41"/>
  <c r="DV12" i="41"/>
  <c r="DU13" i="41"/>
  <c r="BN42" i="41"/>
  <c r="GP16" i="41"/>
  <c r="BN12" i="41"/>
  <c r="DU15" i="41"/>
  <c r="DV16" i="41"/>
  <c r="DV22" i="41"/>
  <c r="DU34" i="41"/>
  <c r="BO11" i="41"/>
  <c r="FJ34" i="41"/>
  <c r="DV7" i="41"/>
  <c r="BN10" i="41"/>
  <c r="DV31" i="41"/>
  <c r="DU38" i="41"/>
  <c r="BN6" i="41"/>
  <c r="DV21" i="41"/>
  <c r="BN34" i="41"/>
  <c r="GP6" i="41"/>
  <c r="DU10" i="41"/>
  <c r="DU37" i="41"/>
  <c r="DU19" i="41"/>
  <c r="GO15" i="41"/>
  <c r="DV24" i="41"/>
  <c r="GP22" i="41"/>
  <c r="BN31" i="41"/>
  <c r="DU41" i="41"/>
  <c r="GN17" i="41"/>
  <c r="AY26" i="41"/>
  <c r="AX26" i="41"/>
  <c r="DU31" i="41"/>
  <c r="DT8" i="41"/>
  <c r="DT26" i="41"/>
  <c r="DU39" i="41"/>
  <c r="GP29" i="41"/>
  <c r="DV20" i="41"/>
  <c r="GP21" i="41"/>
  <c r="DU6" i="41"/>
  <c r="GO40" i="41"/>
  <c r="GN26" i="41"/>
  <c r="DT17" i="41"/>
  <c r="DU25" i="41"/>
  <c r="GP20" i="41"/>
  <c r="GK26" i="41"/>
  <c r="DU14" i="41"/>
  <c r="GO41" i="41"/>
  <c r="DV42" i="41"/>
  <c r="BS26" i="41"/>
  <c r="BR26" i="41"/>
  <c r="FR26" i="41"/>
  <c r="FQ26" i="41"/>
  <c r="AA26" i="41"/>
  <c r="Z26" i="41"/>
  <c r="AM26" i="41"/>
  <c r="AL26" i="41"/>
  <c r="S26" i="41"/>
  <c r="R26" i="41"/>
  <c r="AI26" i="41"/>
  <c r="AH26" i="41"/>
  <c r="AD26" i="41"/>
  <c r="EG26" i="41"/>
  <c r="EH26" i="41"/>
  <c r="CW26" i="41"/>
  <c r="CX26" i="41"/>
  <c r="EX26" i="41"/>
  <c r="EW26" i="41"/>
  <c r="CH26" i="41"/>
  <c r="CI26" i="41"/>
  <c r="CM26" i="41"/>
  <c r="CL26" i="41"/>
  <c r="FN26" i="41"/>
  <c r="FM26" i="41"/>
  <c r="DI26" i="41"/>
  <c r="DJ26" i="41"/>
  <c r="DA26" i="41"/>
  <c r="DB26" i="41"/>
  <c r="BC26" i="41"/>
  <c r="BB26" i="41"/>
  <c r="BN24" i="41"/>
  <c r="BO24" i="41"/>
  <c r="BN25" i="41"/>
  <c r="BO25" i="41"/>
  <c r="BO19" i="41"/>
  <c r="BM26" i="41"/>
  <c r="BN19" i="41"/>
  <c r="BN23" i="41"/>
  <c r="BO23" i="41"/>
  <c r="BN21" i="41"/>
  <c r="BO21" i="41"/>
  <c r="BO22" i="41"/>
  <c r="BN22" i="41"/>
  <c r="BN20" i="41"/>
  <c r="BO20" i="41"/>
  <c r="FZ19" i="41"/>
  <c r="FY19" i="41"/>
  <c r="FX26" i="41"/>
  <c r="FZ20" i="41"/>
  <c r="FY20" i="41"/>
  <c r="FY21" i="41"/>
  <c r="FZ21" i="41"/>
  <c r="FY24" i="41"/>
  <c r="FZ24" i="41"/>
  <c r="FY23" i="41"/>
  <c r="FZ23" i="41"/>
  <c r="FY25" i="41"/>
  <c r="FZ25" i="41"/>
  <c r="FZ22" i="41"/>
  <c r="FY22" i="41"/>
  <c r="FV26" i="41"/>
  <c r="FU26" i="41"/>
  <c r="GW26" i="41"/>
  <c r="GX26" i="41"/>
  <c r="GT26" i="41"/>
  <c r="GS26" i="41"/>
  <c r="GO24" i="41"/>
  <c r="GP24" i="41"/>
  <c r="DN19" i="41"/>
  <c r="DM19" i="41"/>
  <c r="CE26" i="41"/>
  <c r="CP26" i="41"/>
  <c r="CT26" i="41"/>
  <c r="AT26" i="41"/>
  <c r="AU26" i="41"/>
  <c r="DZ26" i="41"/>
  <c r="DY26" i="41"/>
  <c r="ED26" i="41"/>
  <c r="EC26" i="41"/>
  <c r="CD26" i="41"/>
  <c r="EK26" i="41"/>
  <c r="EL26" i="41"/>
  <c r="EO26" i="41"/>
  <c r="EP26" i="41"/>
  <c r="FB26" i="41"/>
  <c r="FA26" i="41"/>
  <c r="BJ26" i="41"/>
  <c r="BK26" i="41"/>
  <c r="FF26" i="41"/>
  <c r="FE26" i="41"/>
  <c r="FJ25" i="41"/>
  <c r="FI25" i="41"/>
  <c r="FI24" i="41"/>
  <c r="FJ24" i="41"/>
  <c r="FI23" i="41"/>
  <c r="FJ23" i="41"/>
  <c r="FI22" i="41"/>
  <c r="FJ22" i="41"/>
  <c r="FJ21" i="41"/>
  <c r="FI21" i="41"/>
  <c r="FI20" i="41"/>
  <c r="FJ20" i="41"/>
  <c r="FI19" i="41"/>
  <c r="FJ19" i="41"/>
  <c r="FH26" i="41"/>
  <c r="CE44" i="41"/>
  <c r="BC44" i="41"/>
  <c r="Q35" i="41"/>
  <c r="BF26" i="41"/>
  <c r="BG26" i="41"/>
  <c r="K35" i="41"/>
  <c r="BM44" i="41"/>
  <c r="AY17" i="41"/>
  <c r="K17" i="41"/>
  <c r="AX44" i="41"/>
  <c r="DT44" i="41"/>
  <c r="CI44" i="41"/>
  <c r="GS35" i="41"/>
  <c r="AT35" i="41"/>
  <c r="FF17" i="41"/>
  <c r="AM44" i="41"/>
  <c r="FV35" i="41"/>
  <c r="GT35" i="41"/>
  <c r="AU35" i="41"/>
  <c r="FU35" i="41"/>
  <c r="DB44" i="41"/>
  <c r="BR35" i="41"/>
  <c r="GW44" i="41"/>
  <c r="EG44" i="41"/>
  <c r="CD35" i="41"/>
  <c r="J35" i="41"/>
  <c r="GX44" i="41"/>
  <c r="EH44" i="41"/>
  <c r="FX35" i="41"/>
  <c r="AU44" i="41"/>
  <c r="AH35" i="41"/>
  <c r="DY35" i="41"/>
  <c r="CW35" i="41"/>
  <c r="DA35" i="41"/>
  <c r="AI35" i="41"/>
  <c r="BS35" i="41"/>
  <c r="DB17" i="41"/>
  <c r="BN28" i="41"/>
  <c r="BM35" i="41"/>
  <c r="GX17" i="41"/>
  <c r="DZ35" i="41"/>
  <c r="GK44" i="41"/>
  <c r="CX35" i="41"/>
  <c r="DB35" i="41"/>
  <c r="GW35" i="41"/>
  <c r="FQ44" i="41"/>
  <c r="FM35" i="41"/>
  <c r="GO28" i="41"/>
  <c r="GN35" i="41"/>
  <c r="AT44" i="41"/>
  <c r="EX17" i="41"/>
  <c r="GX35" i="41"/>
  <c r="FR44" i="41"/>
  <c r="FN35" i="41"/>
  <c r="GT17" i="41"/>
  <c r="BG17" i="41"/>
  <c r="FE35" i="41"/>
  <c r="FN44" i="41"/>
  <c r="FE44" i="41"/>
  <c r="EG35" i="41"/>
  <c r="EO35" i="41"/>
  <c r="CP44" i="41"/>
  <c r="BR44" i="41"/>
  <c r="FF35" i="41"/>
  <c r="FM44" i="41"/>
  <c r="FF44" i="41"/>
  <c r="EH35" i="41"/>
  <c r="FR17" i="41"/>
  <c r="EP35" i="41"/>
  <c r="FH44" i="41"/>
  <c r="DV44" i="41"/>
  <c r="CT44" i="41"/>
  <c r="BS44" i="41"/>
  <c r="CI35" i="41"/>
  <c r="GT44" i="41"/>
  <c r="EP17" i="41"/>
  <c r="FA44" i="41"/>
  <c r="FA35" i="41"/>
  <c r="BK35" i="41"/>
  <c r="CP35" i="41"/>
  <c r="CH35" i="41"/>
  <c r="GS44" i="41"/>
  <c r="AD44" i="41"/>
  <c r="GP44" i="41"/>
  <c r="FB35" i="41"/>
  <c r="BJ35" i="41"/>
  <c r="CT35" i="41"/>
  <c r="EX44" i="41"/>
  <c r="BB44" i="41"/>
  <c r="BK17" i="41"/>
  <c r="AA35" i="41"/>
  <c r="EP44" i="41"/>
  <c r="CM35" i="41"/>
  <c r="BG44" i="41"/>
  <c r="ED17" i="41"/>
  <c r="EW44" i="41"/>
  <c r="Z35" i="41"/>
  <c r="EO44" i="41"/>
  <c r="AD35" i="41"/>
  <c r="CL35" i="41"/>
  <c r="BF44" i="41"/>
  <c r="BC17" i="41"/>
  <c r="BS17" i="41"/>
  <c r="BF35" i="41"/>
  <c r="DA44" i="41"/>
  <c r="AM35" i="41"/>
  <c r="CX44" i="41"/>
  <c r="DI44" i="41"/>
  <c r="BG35" i="41"/>
  <c r="CE35" i="41"/>
  <c r="FV17" i="41"/>
  <c r="CI17" i="41"/>
  <c r="AL35" i="41"/>
  <c r="CW44" i="41"/>
  <c r="DJ44" i="41"/>
  <c r="BJ44" i="41"/>
  <c r="ED35" i="41"/>
  <c r="DI35" i="41"/>
  <c r="CM44" i="41"/>
  <c r="FH35" i="41"/>
  <c r="GN44" i="41"/>
  <c r="CX17" i="41"/>
  <c r="EK44" i="41"/>
  <c r="AA44" i="41"/>
  <c r="AA17" i="41"/>
  <c r="GK35" i="41"/>
  <c r="BK44" i="41"/>
  <c r="AM17" i="41"/>
  <c r="EC35" i="41"/>
  <c r="DJ35" i="41"/>
  <c r="CL44" i="41"/>
  <c r="AI17" i="41"/>
  <c r="EL44" i="41"/>
  <c r="Z44" i="41"/>
  <c r="DZ17" i="41"/>
  <c r="EK35" i="41"/>
  <c r="CM17" i="41"/>
  <c r="BB35" i="41"/>
  <c r="AU17" i="41"/>
  <c r="EC44" i="41"/>
  <c r="DY44" i="41"/>
  <c r="DJ17" i="41"/>
  <c r="EL35" i="41"/>
  <c r="BC35" i="41"/>
  <c r="EL17" i="41"/>
  <c r="ED44" i="41"/>
  <c r="DZ44" i="41"/>
  <c r="FU44" i="41"/>
  <c r="AI44" i="41"/>
  <c r="FR35" i="41"/>
  <c r="EW35" i="41"/>
  <c r="AL44" i="41"/>
  <c r="CH44" i="41"/>
  <c r="EH17" i="41"/>
  <c r="FV44" i="41"/>
  <c r="FN17" i="41"/>
  <c r="AH44" i="41"/>
  <c r="FB17" i="41"/>
  <c r="CT17" i="41"/>
  <c r="FQ35" i="41"/>
  <c r="EX35" i="41"/>
  <c r="AU40" i="27"/>
  <c r="AW46" i="41"/>
  <c r="DU43" i="41"/>
  <c r="CC46" i="41"/>
  <c r="AX47" i="41"/>
  <c r="GP28" i="41"/>
  <c r="GP30" i="41"/>
  <c r="GP31" i="41"/>
  <c r="CD8" i="41"/>
  <c r="GO32" i="41"/>
  <c r="GN8" i="41"/>
  <c r="GP7" i="41"/>
  <c r="GO10" i="41"/>
  <c r="GP10" i="41"/>
  <c r="GP17" i="41" s="1"/>
  <c r="GO33" i="41"/>
  <c r="FJ38" i="41"/>
  <c r="GP43" i="41"/>
  <c r="BO40" i="27"/>
  <c r="FI32" i="41"/>
  <c r="AS20" i="27"/>
  <c r="DL21" i="41" s="1"/>
  <c r="AS34" i="27"/>
  <c r="DL39" i="41" s="1"/>
  <c r="DN39" i="41" s="1"/>
  <c r="AS33" i="27"/>
  <c r="DL38" i="41" s="1"/>
  <c r="DN38" i="41" s="1"/>
  <c r="AS25" i="27"/>
  <c r="DL28" i="41" s="1"/>
  <c r="BO7" i="41"/>
  <c r="AS38" i="27"/>
  <c r="DL43" i="41" s="1"/>
  <c r="DN43" i="41" s="1"/>
  <c r="BM8" i="41"/>
  <c r="BN14" i="41"/>
  <c r="BO28" i="41"/>
  <c r="DN29" i="41"/>
  <c r="BO38" i="41"/>
  <c r="BN30" i="41"/>
  <c r="BN40" i="41"/>
  <c r="BM17" i="41"/>
  <c r="BO16" i="41"/>
  <c r="G40" i="53"/>
  <c r="G41" i="53" s="1"/>
  <c r="AS31" i="27"/>
  <c r="DL34" i="41" s="1"/>
  <c r="AS9" i="27"/>
  <c r="DL6" i="41" s="1"/>
  <c r="AS36" i="27"/>
  <c r="DL41" i="41" s="1"/>
  <c r="AS8" i="27"/>
  <c r="AS27" i="27"/>
  <c r="DL30" i="41" s="1"/>
  <c r="AS11" i="27"/>
  <c r="DL10" i="41" s="1"/>
  <c r="AS12" i="27"/>
  <c r="DL11" i="41" s="1"/>
  <c r="AS35" i="27"/>
  <c r="DL40" i="41" s="1"/>
  <c r="AS32" i="27"/>
  <c r="DL37" i="41" s="1"/>
  <c r="AS37" i="27"/>
  <c r="DL42" i="41" s="1"/>
  <c r="AS29" i="27"/>
  <c r="DL32" i="41" s="1"/>
  <c r="AS30" i="27"/>
  <c r="DL33" i="41" s="1"/>
  <c r="AS28" i="27"/>
  <c r="DL31" i="41" s="1"/>
  <c r="AS10" i="27"/>
  <c r="DL7" i="41" s="1"/>
  <c r="AS17" i="27"/>
  <c r="DL16" i="41" s="1"/>
  <c r="AA40" i="27"/>
  <c r="AS13" i="27"/>
  <c r="DL12" i="41" s="1"/>
  <c r="AS16" i="27"/>
  <c r="DL15" i="41" s="1"/>
  <c r="AS24" i="27"/>
  <c r="DL25" i="41" s="1"/>
  <c r="BN15" i="41"/>
  <c r="AS23" i="27"/>
  <c r="DL24" i="41" s="1"/>
  <c r="AS15" i="27"/>
  <c r="DL14" i="41" s="1"/>
  <c r="FI42" i="41"/>
  <c r="AS21" i="27"/>
  <c r="DL22" i="41" s="1"/>
  <c r="AS14" i="27"/>
  <c r="DL13" i="41" s="1"/>
  <c r="BN41" i="41"/>
  <c r="AS22" i="27"/>
  <c r="DL23" i="41" s="1"/>
  <c r="AS19" i="27"/>
  <c r="DL20" i="41" s="1"/>
  <c r="BS8" i="41"/>
  <c r="O46" i="41"/>
  <c r="O47" i="41"/>
  <c r="K8" i="41"/>
  <c r="K46" i="41" s="1"/>
  <c r="K47" i="41"/>
  <c r="FJ12" i="41"/>
  <c r="FI12" i="41"/>
  <c r="FJ37" i="41"/>
  <c r="FI37" i="41"/>
  <c r="FH5" i="41"/>
  <c r="FH8" i="41" s="1"/>
  <c r="BE40" i="27"/>
  <c r="FI39" i="41"/>
  <c r="FJ39" i="41"/>
  <c r="FI7" i="41"/>
  <c r="FJ7" i="41"/>
  <c r="FI31" i="41"/>
  <c r="FJ31" i="41"/>
  <c r="FI11" i="41"/>
  <c r="FJ11" i="41"/>
  <c r="FJ33" i="41"/>
  <c r="FI33" i="41"/>
  <c r="FI6" i="41"/>
  <c r="FJ6" i="41"/>
  <c r="FJ41" i="41"/>
  <c r="FI41" i="41"/>
  <c r="FI10" i="41"/>
  <c r="FJ10" i="41"/>
  <c r="FH17" i="41"/>
  <c r="FJ30" i="41"/>
  <c r="FI30" i="41"/>
  <c r="FJ43" i="41"/>
  <c r="FI43" i="41"/>
  <c r="FJ29" i="41"/>
  <c r="FI29" i="41"/>
  <c r="FJ28" i="41"/>
  <c r="FI28" i="41"/>
  <c r="FJ16" i="41"/>
  <c r="FI16" i="41"/>
  <c r="FJ15" i="41"/>
  <c r="FI15" i="41"/>
  <c r="FJ14" i="41"/>
  <c r="FI14" i="41"/>
  <c r="FI13" i="41"/>
  <c r="FJ13" i="41"/>
  <c r="BN43" i="41"/>
  <c r="BO43" i="41"/>
  <c r="FY42" i="41"/>
  <c r="FX43" i="41"/>
  <c r="FX44" i="41" s="1"/>
  <c r="DX47" i="41"/>
  <c r="FT46" i="41"/>
  <c r="AC47" i="41"/>
  <c r="CO47" i="41"/>
  <c r="CG47" i="41"/>
  <c r="GJ47" i="41"/>
  <c r="DE47" i="41"/>
  <c r="AK47" i="41"/>
  <c r="DF46" i="41"/>
  <c r="GV47" i="41"/>
  <c r="CZ47" i="41"/>
  <c r="AG47" i="41"/>
  <c r="I46" i="41"/>
  <c r="EJ47" i="41"/>
  <c r="N46" i="41"/>
  <c r="AI47" i="41"/>
  <c r="ES46" i="41"/>
  <c r="BQ46" i="41"/>
  <c r="EF47" i="41"/>
  <c r="AS46" i="41"/>
  <c r="DV47" i="41"/>
  <c r="DJ47" i="41"/>
  <c r="DT47" i="41"/>
  <c r="AP46" i="41"/>
  <c r="EJ46" i="41"/>
  <c r="BM47" i="41"/>
  <c r="CK47" i="41"/>
  <c r="V46" i="41"/>
  <c r="DF47" i="41"/>
  <c r="FP47" i="41"/>
  <c r="AQ46" i="41"/>
  <c r="FT47" i="41"/>
  <c r="AP47" i="41"/>
  <c r="ET46" i="41"/>
  <c r="GR46" i="41"/>
  <c r="CZ46" i="41"/>
  <c r="BA46" i="41"/>
  <c r="GP47" i="41"/>
  <c r="EZ47" i="41"/>
  <c r="AQ47" i="41"/>
  <c r="CV46" i="41"/>
  <c r="AS47" i="41"/>
  <c r="EV46" i="41"/>
  <c r="BI46" i="41"/>
  <c r="AU47" i="41"/>
  <c r="CM47" i="41"/>
  <c r="J47" i="41"/>
  <c r="Y46" i="41"/>
  <c r="DX46" i="41"/>
  <c r="DB47" i="41"/>
  <c r="FD47" i="41"/>
  <c r="N47" i="41"/>
  <c r="EB47" i="41"/>
  <c r="FP46" i="41"/>
  <c r="GR47" i="41"/>
  <c r="CG46" i="41"/>
  <c r="BE46" i="41"/>
  <c r="FD46" i="41"/>
  <c r="FL47" i="41"/>
  <c r="EN47" i="41"/>
  <c r="CV47" i="41"/>
  <c r="BE47" i="41"/>
  <c r="EZ46" i="41"/>
  <c r="AE47" i="41"/>
  <c r="CE47" i="41"/>
  <c r="ED47" i="41"/>
  <c r="BA47" i="41"/>
  <c r="AC46" i="41"/>
  <c r="CK46" i="41"/>
  <c r="EN46" i="41"/>
  <c r="EV47" i="41"/>
  <c r="DQ47" i="41"/>
  <c r="DH47" i="41"/>
  <c r="GN47" i="41"/>
  <c r="BC47" i="41"/>
  <c r="FB47" i="41"/>
  <c r="BI47" i="41"/>
  <c r="ES47" i="41"/>
  <c r="AK46" i="41"/>
  <c r="DH46" i="41"/>
  <c r="DR46" i="41"/>
  <c r="CT47" i="41"/>
  <c r="CD47" i="41"/>
  <c r="BS47" i="41"/>
  <c r="GJ46" i="41"/>
  <c r="CO46" i="41"/>
  <c r="DQ46" i="41"/>
  <c r="GL47" i="41"/>
  <c r="BG47" i="41"/>
  <c r="W47" i="41"/>
  <c r="BR47" i="41"/>
  <c r="EP47" i="41"/>
  <c r="AG46" i="41"/>
  <c r="V47" i="41"/>
  <c r="GV46" i="41"/>
  <c r="FL46" i="41"/>
  <c r="EF46" i="41"/>
  <c r="EB46" i="41"/>
  <c r="W46" i="41"/>
  <c r="EH47" i="41"/>
  <c r="DZ47" i="41"/>
  <c r="EX47" i="41"/>
  <c r="Y47" i="41"/>
  <c r="Q47" i="41"/>
  <c r="Q17" i="41"/>
  <c r="BR8" i="41"/>
  <c r="J17" i="41"/>
  <c r="FU17" i="41"/>
  <c r="J8" i="41"/>
  <c r="EC17" i="41"/>
  <c r="DA17" i="41"/>
  <c r="EW17" i="41"/>
  <c r="EK17" i="41"/>
  <c r="DY17" i="41"/>
  <c r="GS17" i="41"/>
  <c r="CW17" i="41"/>
  <c r="AL17" i="41"/>
  <c r="CP17" i="41"/>
  <c r="AT17" i="41"/>
  <c r="FA17" i="41"/>
  <c r="FQ17" i="41"/>
  <c r="AH17" i="41"/>
  <c r="EO17" i="41"/>
  <c r="BR17" i="41"/>
  <c r="GW17" i="41"/>
  <c r="FX17" i="41"/>
  <c r="FE17" i="41"/>
  <c r="Z17" i="41"/>
  <c r="FM17" i="41"/>
  <c r="Q8" i="41"/>
  <c r="BF17" i="41"/>
  <c r="DI17" i="41"/>
  <c r="EG17" i="41"/>
  <c r="AD17" i="41"/>
  <c r="BJ17" i="41"/>
  <c r="CH17" i="41"/>
  <c r="BB17" i="41"/>
  <c r="GK17" i="41"/>
  <c r="CL17" i="41"/>
  <c r="FZ28" i="41"/>
  <c r="FY28" i="41"/>
  <c r="FY31" i="41"/>
  <c r="FZ31" i="41"/>
  <c r="FY37" i="41"/>
  <c r="FZ37" i="41"/>
  <c r="FZ40" i="41"/>
  <c r="FY40" i="41"/>
  <c r="FY30" i="41"/>
  <c r="FZ30" i="41"/>
  <c r="FZ13" i="41"/>
  <c r="FY13" i="41"/>
  <c r="FY39" i="41"/>
  <c r="FZ39" i="41"/>
  <c r="FZ29" i="41"/>
  <c r="FY29" i="41"/>
  <c r="FY12" i="41"/>
  <c r="FZ12" i="41"/>
  <c r="FY11" i="41"/>
  <c r="FZ11" i="41"/>
  <c r="FZ10" i="41"/>
  <c r="FY10" i="41"/>
  <c r="FZ38" i="41"/>
  <c r="FY38" i="41"/>
  <c r="FE5" i="41"/>
  <c r="FE8" i="41" s="1"/>
  <c r="FF5" i="41"/>
  <c r="FF8" i="41" s="1"/>
  <c r="BJ5" i="41"/>
  <c r="BJ8" i="41" s="1"/>
  <c r="BK5" i="41"/>
  <c r="BK8" i="41" s="1"/>
  <c r="FB5" i="41"/>
  <c r="FB8" i="41" s="1"/>
  <c r="FA5" i="41"/>
  <c r="FA8" i="41" s="1"/>
  <c r="BF5" i="41"/>
  <c r="BF8" i="41" s="1"/>
  <c r="BG5" i="41"/>
  <c r="BG8" i="41" s="1"/>
  <c r="EP5" i="41"/>
  <c r="EP8" i="41" s="1"/>
  <c r="EO5" i="41"/>
  <c r="EO8" i="41" s="1"/>
  <c r="EK5" i="41"/>
  <c r="EK8" i="41" s="1"/>
  <c r="EL5" i="41"/>
  <c r="EL8" i="41" s="1"/>
  <c r="BN5" i="41"/>
  <c r="BO5" i="41"/>
  <c r="EC5" i="41"/>
  <c r="EC8" i="41" s="1"/>
  <c r="ED5" i="41"/>
  <c r="ED8" i="41" s="1"/>
  <c r="DZ5" i="41"/>
  <c r="DZ8" i="41" s="1"/>
  <c r="DY5" i="41"/>
  <c r="DY8" i="41" s="1"/>
  <c r="AU5" i="41"/>
  <c r="AU8" i="41" s="1"/>
  <c r="AT5" i="41"/>
  <c r="AT8" i="41" s="1"/>
  <c r="BC5" i="41"/>
  <c r="BC8" i="41" s="1"/>
  <c r="BB5" i="41"/>
  <c r="BB8" i="41" s="1"/>
  <c r="DJ5" i="41"/>
  <c r="DJ8" i="41" s="1"/>
  <c r="DI5" i="41"/>
  <c r="DI8" i="41" s="1"/>
  <c r="CL5" i="41"/>
  <c r="CL8" i="41" s="1"/>
  <c r="CM5" i="41"/>
  <c r="CM8" i="41" s="1"/>
  <c r="CH5" i="41"/>
  <c r="CH8" i="41" s="1"/>
  <c r="CI5" i="41"/>
  <c r="CI8" i="41" s="1"/>
  <c r="EW5" i="41"/>
  <c r="EW8" i="41" s="1"/>
  <c r="EX5" i="41"/>
  <c r="EX8" i="41" s="1"/>
  <c r="CW5" i="41"/>
  <c r="CW8" i="41" s="1"/>
  <c r="CX5" i="41"/>
  <c r="CX8" i="41" s="1"/>
  <c r="EH5" i="41"/>
  <c r="EH8" i="41" s="1"/>
  <c r="EG5" i="41"/>
  <c r="EG8" i="41" s="1"/>
  <c r="AE5" i="41"/>
  <c r="AE8" i="41" s="1"/>
  <c r="AD5" i="41"/>
  <c r="AD8" i="41" s="1"/>
  <c r="AI5" i="41"/>
  <c r="AI8" i="41" s="1"/>
  <c r="AH5" i="41"/>
  <c r="AH8" i="41" s="1"/>
  <c r="R5" i="41"/>
  <c r="S5" i="41"/>
  <c r="DB5" i="41"/>
  <c r="DB8" i="41" s="1"/>
  <c r="DA5" i="41"/>
  <c r="DA8" i="41" s="1"/>
  <c r="FN5" i="41"/>
  <c r="FN8" i="41" s="1"/>
  <c r="FM5" i="41"/>
  <c r="FM8" i="41" s="1"/>
  <c r="AL5" i="41"/>
  <c r="AL8" i="41" s="1"/>
  <c r="AM5" i="41"/>
  <c r="AM8" i="41" s="1"/>
  <c r="Z5" i="41"/>
  <c r="Z8" i="41" s="1"/>
  <c r="AA5" i="41"/>
  <c r="AA8" i="41" s="1"/>
  <c r="FR5" i="41"/>
  <c r="FR8" i="41" s="1"/>
  <c r="FQ5" i="41"/>
  <c r="FQ8" i="41" s="1"/>
  <c r="CP5" i="41"/>
  <c r="CP8" i="41" s="1"/>
  <c r="CT5" i="41"/>
  <c r="CT8" i="41" s="1"/>
  <c r="DV5" i="41"/>
  <c r="DV8" i="41" s="1"/>
  <c r="DU5" i="41"/>
  <c r="GP5" i="41"/>
  <c r="GP8" i="41" s="1"/>
  <c r="GO5" i="41"/>
  <c r="GO8" i="41" s="1"/>
  <c r="GT5" i="41"/>
  <c r="GT8" i="41" s="1"/>
  <c r="GS5" i="41"/>
  <c r="GS8" i="41" s="1"/>
  <c r="GX5" i="41"/>
  <c r="GX8" i="41" s="1"/>
  <c r="GW5" i="41"/>
  <c r="GW8" i="41" s="1"/>
  <c r="GK5" i="41"/>
  <c r="GK8" i="41" s="1"/>
  <c r="GL5" i="41"/>
  <c r="GL8" i="41" s="1"/>
  <c r="FU5" i="41"/>
  <c r="FU8" i="41" s="1"/>
  <c r="FV5" i="41"/>
  <c r="FV8" i="41" s="1"/>
  <c r="FY41" i="41"/>
  <c r="FZ41" i="41"/>
  <c r="FY34" i="41"/>
  <c r="FZ34" i="41"/>
  <c r="FZ33" i="41"/>
  <c r="FY33" i="41"/>
  <c r="FY32" i="41"/>
  <c r="FZ32" i="41"/>
  <c r="FY16" i="41"/>
  <c r="FZ16" i="41"/>
  <c r="FY15" i="41"/>
  <c r="FZ15" i="41"/>
  <c r="FZ14" i="41"/>
  <c r="FY14" i="41"/>
  <c r="FY6" i="41"/>
  <c r="FZ6" i="41"/>
  <c r="BK40" i="27"/>
  <c r="FX5" i="41"/>
  <c r="FX8" i="41" s="1"/>
  <c r="FY7" i="41"/>
  <c r="FZ7" i="41"/>
  <c r="E22" i="92"/>
  <c r="B22" i="92"/>
  <c r="S34" i="41"/>
  <c r="R34" i="41"/>
  <c r="R33" i="41"/>
  <c r="S33" i="41"/>
  <c r="S32" i="41"/>
  <c r="R32" i="41"/>
  <c r="R15" i="41"/>
  <c r="S15" i="41"/>
  <c r="R16" i="41"/>
  <c r="S16" i="41"/>
  <c r="R14" i="41"/>
  <c r="S14" i="41"/>
  <c r="R6" i="41"/>
  <c r="S6" i="41"/>
  <c r="S7" i="41"/>
  <c r="R7" i="41"/>
  <c r="S41" i="41"/>
  <c r="S44" i="41" s="1"/>
  <c r="R41" i="41"/>
  <c r="R44" i="41" s="1"/>
  <c r="DE46" i="41" l="1"/>
  <c r="BO35" i="41"/>
  <c r="DV17" i="41"/>
  <c r="DV35" i="41"/>
  <c r="GO26" i="41"/>
  <c r="DU26" i="41"/>
  <c r="BO17" i="41"/>
  <c r="BN8" i="41"/>
  <c r="DU35" i="41"/>
  <c r="GP26" i="41"/>
  <c r="DV26" i="41"/>
  <c r="GO17" i="41"/>
  <c r="DU17" i="41"/>
  <c r="AY46" i="41"/>
  <c r="AX46" i="41"/>
  <c r="DU44" i="41"/>
  <c r="GO44" i="41"/>
  <c r="DU8" i="41"/>
  <c r="DT46" i="41"/>
  <c r="BN26" i="41"/>
  <c r="BO26" i="41"/>
  <c r="FY26" i="41"/>
  <c r="FZ26" i="41"/>
  <c r="DM25" i="41"/>
  <c r="DN25" i="41"/>
  <c r="DM20" i="41"/>
  <c r="DN20" i="41"/>
  <c r="DM23" i="41"/>
  <c r="DN23" i="41"/>
  <c r="DN21" i="41"/>
  <c r="DM21" i="41"/>
  <c r="DM22" i="41"/>
  <c r="DN22" i="41"/>
  <c r="DL26" i="41"/>
  <c r="DN24" i="41"/>
  <c r="DM24" i="41"/>
  <c r="FJ26" i="41"/>
  <c r="FI26" i="41"/>
  <c r="R35" i="41"/>
  <c r="S35" i="41"/>
  <c r="BO44" i="41"/>
  <c r="FJ17" i="41"/>
  <c r="FI44" i="41"/>
  <c r="BN44" i="41"/>
  <c r="FJ44" i="41"/>
  <c r="S17" i="41"/>
  <c r="GO35" i="41"/>
  <c r="DL44" i="41"/>
  <c r="GP35" i="41"/>
  <c r="DN28" i="41"/>
  <c r="DL35" i="41"/>
  <c r="BN35" i="41"/>
  <c r="FI35" i="41"/>
  <c r="FJ35" i="41"/>
  <c r="FZ44" i="41"/>
  <c r="FY35" i="41"/>
  <c r="FZ17" i="41"/>
  <c r="FZ35" i="41"/>
  <c r="CE46" i="41"/>
  <c r="BO8" i="41"/>
  <c r="FN47" i="41"/>
  <c r="CX47" i="41"/>
  <c r="CD46" i="41"/>
  <c r="GN46" i="41"/>
  <c r="DM39" i="41"/>
  <c r="DM28" i="41"/>
  <c r="DM38" i="41"/>
  <c r="DM43" i="41"/>
  <c r="BN17" i="41"/>
  <c r="BM46" i="41"/>
  <c r="DM7" i="41"/>
  <c r="DN7" i="41"/>
  <c r="DN31" i="41"/>
  <c r="DM31" i="41"/>
  <c r="DN32" i="41"/>
  <c r="DM32" i="41"/>
  <c r="DM42" i="41"/>
  <c r="DN42" i="41"/>
  <c r="DM40" i="41"/>
  <c r="DN40" i="41"/>
  <c r="DN37" i="41"/>
  <c r="DN44" i="41" s="1"/>
  <c r="DM37" i="41"/>
  <c r="DN11" i="41"/>
  <c r="DM11" i="41"/>
  <c r="DN10" i="41"/>
  <c r="DM10" i="41"/>
  <c r="DL17" i="41"/>
  <c r="DM33" i="41"/>
  <c r="DN33" i="41"/>
  <c r="DM30" i="41"/>
  <c r="DN30" i="41"/>
  <c r="AS40" i="27"/>
  <c r="DL5" i="41"/>
  <c r="DL47" i="41" s="1"/>
  <c r="DN41" i="41"/>
  <c r="DM41" i="41"/>
  <c r="DM14" i="41"/>
  <c r="DN14" i="41"/>
  <c r="DM15" i="41"/>
  <c r="DN15" i="41"/>
  <c r="DN6" i="41"/>
  <c r="DM6" i="41"/>
  <c r="DN12" i="41"/>
  <c r="DM12" i="41"/>
  <c r="DM34" i="41"/>
  <c r="DN34" i="41"/>
  <c r="DM13" i="41"/>
  <c r="DN13" i="41"/>
  <c r="DM16" i="41"/>
  <c r="DN16" i="41"/>
  <c r="S8" i="41"/>
  <c r="S47" i="41"/>
  <c r="FH47" i="41"/>
  <c r="FJ5" i="41"/>
  <c r="FJ8" i="41" s="1"/>
  <c r="FI5" i="41"/>
  <c r="FI8" i="41" s="1"/>
  <c r="FH46" i="41"/>
  <c r="FI17" i="41"/>
  <c r="FZ43" i="41"/>
  <c r="FY43" i="41"/>
  <c r="FY44" i="41" s="1"/>
  <c r="CL47" i="41"/>
  <c r="DA47" i="41"/>
  <c r="BK47" i="41"/>
  <c r="DI47" i="41"/>
  <c r="AD46" i="41"/>
  <c r="J46" i="41"/>
  <c r="ED46" i="41"/>
  <c r="EG46" i="41"/>
  <c r="BB47" i="41"/>
  <c r="EP46" i="41"/>
  <c r="BJ47" i="41"/>
  <c r="CH47" i="41"/>
  <c r="AI46" i="41"/>
  <c r="DZ46" i="41"/>
  <c r="FZ47" i="41"/>
  <c r="GS47" i="41"/>
  <c r="BR46" i="41"/>
  <c r="DY47" i="41"/>
  <c r="FR46" i="41"/>
  <c r="AT47" i="41"/>
  <c r="AH47" i="41"/>
  <c r="CT46" i="41"/>
  <c r="EC46" i="41"/>
  <c r="R47" i="41"/>
  <c r="FV47" i="41"/>
  <c r="CW46" i="41"/>
  <c r="GO47" i="41"/>
  <c r="AE46" i="41"/>
  <c r="FA47" i="41"/>
  <c r="BN47" i="41"/>
  <c r="CL46" i="41"/>
  <c r="CI47" i="41"/>
  <c r="Z47" i="41"/>
  <c r="AL47" i="41"/>
  <c r="AM47" i="41"/>
  <c r="FF47" i="41"/>
  <c r="BS46" i="41"/>
  <c r="EC47" i="41"/>
  <c r="FX46" i="41"/>
  <c r="EG47" i="41"/>
  <c r="AA46" i="41"/>
  <c r="BG46" i="41"/>
  <c r="Z46" i="41"/>
  <c r="CH46" i="41"/>
  <c r="BF46" i="41"/>
  <c r="BF47" i="41"/>
  <c r="EK47" i="41"/>
  <c r="CI46" i="41"/>
  <c r="FV46" i="41"/>
  <c r="AM46" i="41"/>
  <c r="CM46" i="41"/>
  <c r="FA46" i="41"/>
  <c r="GK47" i="41"/>
  <c r="FM47" i="41"/>
  <c r="CX46" i="41"/>
  <c r="EK46" i="41"/>
  <c r="AL46" i="41"/>
  <c r="Q46" i="41"/>
  <c r="FQ46" i="41"/>
  <c r="FU47" i="41"/>
  <c r="FM46" i="41"/>
  <c r="DI46" i="41"/>
  <c r="GK46" i="41"/>
  <c r="FN46" i="41"/>
  <c r="DJ46" i="41"/>
  <c r="BJ46" i="41"/>
  <c r="GT47" i="41"/>
  <c r="GX47" i="41"/>
  <c r="FR47" i="41"/>
  <c r="BO47" i="41"/>
  <c r="EL47" i="41"/>
  <c r="GL46" i="41"/>
  <c r="BK46" i="41"/>
  <c r="CW47" i="41"/>
  <c r="GW46" i="41"/>
  <c r="DA46" i="41"/>
  <c r="BB46" i="41"/>
  <c r="FF46" i="41"/>
  <c r="AA47" i="41"/>
  <c r="EL46" i="41"/>
  <c r="EX46" i="41"/>
  <c r="EH46" i="41"/>
  <c r="CP46" i="41"/>
  <c r="FU46" i="41"/>
  <c r="BC46" i="41"/>
  <c r="AD47" i="41"/>
  <c r="DU47" i="41"/>
  <c r="GX46" i="41"/>
  <c r="FE46" i="41"/>
  <c r="GS46" i="41"/>
  <c r="AT46" i="41"/>
  <c r="FE47" i="41"/>
  <c r="FQ47" i="41"/>
  <c r="AU46" i="41"/>
  <c r="FX47" i="41"/>
  <c r="EO47" i="41"/>
  <c r="EO46" i="41"/>
  <c r="EW46" i="41"/>
  <c r="FB46" i="41"/>
  <c r="CP47" i="41"/>
  <c r="DB46" i="41"/>
  <c r="EW47" i="41"/>
  <c r="GT46" i="41"/>
  <c r="AH46" i="41"/>
  <c r="DY46" i="41"/>
  <c r="GW47" i="41"/>
  <c r="R17" i="41"/>
  <c r="R8" i="41"/>
  <c r="FY17" i="41"/>
  <c r="FY5" i="41"/>
  <c r="FY8" i="41" s="1"/>
  <c r="FZ5" i="41"/>
  <c r="FZ8" i="41" s="1"/>
  <c r="G22" i="92"/>
  <c r="C23" i="92"/>
  <c r="DV46" i="41" l="1"/>
  <c r="DU46" i="41"/>
  <c r="GO46" i="41"/>
  <c r="GP46" i="41"/>
  <c r="DN26" i="41"/>
  <c r="DM26" i="41"/>
  <c r="DN17" i="41"/>
  <c r="DM44" i="41"/>
  <c r="DN35" i="41"/>
  <c r="DM35" i="41"/>
  <c r="FJ47" i="41"/>
  <c r="BO46" i="41"/>
  <c r="BN46" i="41"/>
  <c r="DN47" i="41"/>
  <c r="DM17" i="41"/>
  <c r="DL8" i="41"/>
  <c r="DL46" i="41" s="1"/>
  <c r="DM5" i="41"/>
  <c r="DM8" i="41" s="1"/>
  <c r="DN5" i="41"/>
  <c r="DN8" i="41" s="1"/>
  <c r="S46" i="41"/>
  <c r="FI47" i="41"/>
  <c r="FJ46" i="41"/>
  <c r="FI46" i="41"/>
  <c r="FZ46" i="41"/>
  <c r="FY46" i="41"/>
  <c r="FY47" i="41"/>
  <c r="R46" i="41"/>
  <c r="E23" i="92"/>
  <c r="B23" i="92"/>
  <c r="DM46" i="41" l="1"/>
  <c r="DN46" i="41"/>
  <c r="DM47" i="41"/>
  <c r="G23" i="92"/>
  <c r="C24" i="92"/>
  <c r="E24" i="92" l="1"/>
  <c r="B24" i="92"/>
  <c r="G24" i="92" l="1"/>
  <c r="C25" i="92"/>
  <c r="E25" i="92" l="1"/>
  <c r="B25" i="92"/>
  <c r="G25" i="92" l="1"/>
  <c r="C26" i="92"/>
  <c r="E26" i="92" l="1"/>
  <c r="B26" i="92"/>
  <c r="G26" i="92" l="1"/>
  <c r="C27" i="92"/>
  <c r="E27" i="92" l="1"/>
  <c r="B27" i="92"/>
  <c r="G27" i="92" l="1"/>
  <c r="C28" i="92"/>
  <c r="E28" i="92" l="1"/>
  <c r="B28" i="92"/>
  <c r="G28" i="92" l="1"/>
  <c r="C29" i="92"/>
  <c r="E29" i="92" l="1"/>
  <c r="B29" i="92"/>
  <c r="G29" i="92" l="1"/>
  <c r="C30" i="92"/>
  <c r="E30" i="92" l="1"/>
  <c r="B30" i="92"/>
  <c r="G30" i="92" l="1"/>
  <c r="C31" i="92"/>
  <c r="E31" i="92" l="1"/>
  <c r="B31" i="92"/>
  <c r="G31" i="92" l="1"/>
  <c r="C32" i="92"/>
  <c r="E32" i="92" l="1"/>
  <c r="B32" i="92"/>
  <c r="G32" i="92" l="1"/>
  <c r="C33" i="92"/>
  <c r="E33" i="92" l="1"/>
  <c r="B33" i="92"/>
  <c r="G33" i="92" l="1"/>
  <c r="C34" i="92"/>
  <c r="E34" i="92" l="1"/>
  <c r="B34" i="92"/>
  <c r="G34" i="92" l="1"/>
  <c r="C35" i="92"/>
  <c r="E35" i="92" l="1"/>
  <c r="B35" i="92"/>
  <c r="G35" i="92" l="1"/>
  <c r="C36" i="92"/>
  <c r="E36" i="92" l="1"/>
  <c r="B36" i="92"/>
  <c r="G36" i="92" l="1"/>
  <c r="C37" i="92"/>
  <c r="B37" i="92" l="1"/>
  <c r="E37" i="92"/>
  <c r="G37" i="92" s="1"/>
  <c r="G39" i="92" s="1"/>
  <c r="G40" i="92" s="1"/>
  <c r="BL35" i="27" l="1"/>
  <c r="BL11" i="27"/>
  <c r="BL34" i="27"/>
  <c r="BL36" i="27"/>
  <c r="BL10" i="27"/>
  <c r="BL8" i="27"/>
  <c r="BL15" i="27"/>
  <c r="BL17" i="27"/>
  <c r="BL16" i="27"/>
  <c r="BL22" i="27"/>
  <c r="BL33" i="27"/>
  <c r="BL37" i="27"/>
  <c r="BL9" i="27"/>
  <c r="BL12" i="27"/>
  <c r="BL14" i="27"/>
  <c r="BL13" i="27"/>
  <c r="BL18" i="27"/>
  <c r="BL19" i="27"/>
  <c r="BL20" i="27"/>
  <c r="BL23" i="27"/>
  <c r="BL26" i="27"/>
  <c r="BL25" i="27"/>
  <c r="BL24" i="27"/>
  <c r="BL27" i="27"/>
  <c r="BL28" i="27"/>
  <c r="BL30" i="27"/>
  <c r="BL29" i="27"/>
  <c r="BL32" i="27"/>
  <c r="BL31" i="27"/>
  <c r="BL21" i="27"/>
  <c r="BL38" i="27"/>
  <c r="M35" i="27" l="1"/>
  <c r="B35" i="27" s="1"/>
  <c r="GB40" i="41"/>
  <c r="M11" i="27"/>
  <c r="B11" i="27" s="1"/>
  <c r="GB10" i="41"/>
  <c r="M34" i="27"/>
  <c r="B34" i="27" s="1"/>
  <c r="GB39" i="41"/>
  <c r="M36" i="27"/>
  <c r="B36" i="27" s="1"/>
  <c r="GB41" i="41"/>
  <c r="GB7" i="41"/>
  <c r="M10" i="27"/>
  <c r="B10" i="27" s="1"/>
  <c r="GB5" i="41"/>
  <c r="BL40" i="27"/>
  <c r="M8" i="27"/>
  <c r="GB14" i="41"/>
  <c r="M15" i="27"/>
  <c r="B15" i="27" s="1"/>
  <c r="GB16" i="41"/>
  <c r="M17" i="27"/>
  <c r="B17" i="27" s="1"/>
  <c r="M16" i="27"/>
  <c r="B16" i="27" s="1"/>
  <c r="GB15" i="41"/>
  <c r="M22" i="27"/>
  <c r="B22" i="27" s="1"/>
  <c r="GB23" i="41"/>
  <c r="M33" i="27"/>
  <c r="B33" i="27" s="1"/>
  <c r="GB38" i="41"/>
  <c r="M37" i="27"/>
  <c r="B37" i="27" s="1"/>
  <c r="GB42" i="41"/>
  <c r="GB6" i="41"/>
  <c r="M9" i="27"/>
  <c r="B9" i="27" s="1"/>
  <c r="M12" i="27"/>
  <c r="B12" i="27" s="1"/>
  <c r="GB11" i="41"/>
  <c r="M14" i="27"/>
  <c r="B14" i="27" s="1"/>
  <c r="GB13" i="41"/>
  <c r="M13" i="27"/>
  <c r="B13" i="27" s="1"/>
  <c r="GB12" i="41"/>
  <c r="M18" i="27"/>
  <c r="B18" i="27" s="1"/>
  <c r="GB19" i="41"/>
  <c r="M19" i="27"/>
  <c r="B19" i="27" s="1"/>
  <c r="GB20" i="41"/>
  <c r="M20" i="27"/>
  <c r="B20" i="27" s="1"/>
  <c r="GB21" i="41"/>
  <c r="M23" i="27"/>
  <c r="B23" i="27" s="1"/>
  <c r="GB24" i="41"/>
  <c r="M26" i="27"/>
  <c r="B26" i="27" s="1"/>
  <c r="GB29" i="41"/>
  <c r="M25" i="27"/>
  <c r="B25" i="27" s="1"/>
  <c r="GB28" i="41"/>
  <c r="M24" i="27"/>
  <c r="B24" i="27" s="1"/>
  <c r="GB25" i="41"/>
  <c r="M27" i="27"/>
  <c r="B27" i="27" s="1"/>
  <c r="GB30" i="41"/>
  <c r="M28" i="27"/>
  <c r="B28" i="27" s="1"/>
  <c r="GB31" i="41"/>
  <c r="GB33" i="41"/>
  <c r="M30" i="27"/>
  <c r="B30" i="27" s="1"/>
  <c r="GB32" i="41"/>
  <c r="M29" i="27"/>
  <c r="B29" i="27" s="1"/>
  <c r="M32" i="27"/>
  <c r="B32" i="27" s="1"/>
  <c r="GB37" i="41"/>
  <c r="GB34" i="41"/>
  <c r="M31" i="27"/>
  <c r="B31" i="27" s="1"/>
  <c r="M21" i="27"/>
  <c r="B21" i="27" s="1"/>
  <c r="GB22" i="41"/>
  <c r="M38" i="27"/>
  <c r="B38" i="27" s="1"/>
  <c r="GB43" i="41"/>
  <c r="E40" i="41" l="1"/>
  <c r="GD40" i="41"/>
  <c r="GC40" i="41"/>
  <c r="GB17" i="41"/>
  <c r="E10" i="41"/>
  <c r="GC10" i="41"/>
  <c r="GD10" i="41"/>
  <c r="GC39" i="41"/>
  <c r="GD39" i="41"/>
  <c r="E39" i="41"/>
  <c r="GD41" i="41"/>
  <c r="GC41" i="41"/>
  <c r="GB44" i="41"/>
  <c r="GC7" i="41"/>
  <c r="GD7" i="41"/>
  <c r="GC5" i="41"/>
  <c r="GD5" i="41"/>
  <c r="GD8" i="41" s="1"/>
  <c r="GB8" i="41"/>
  <c r="B8" i="27"/>
  <c r="M40" i="27"/>
  <c r="B40" i="27" s="1"/>
  <c r="GC14" i="41"/>
  <c r="GD14" i="41"/>
  <c r="GD16" i="41"/>
  <c r="GC16" i="41"/>
  <c r="GC15" i="41"/>
  <c r="GD15" i="41"/>
  <c r="GD23" i="41"/>
  <c r="GC23" i="41"/>
  <c r="E38" i="41"/>
  <c r="GC38" i="41"/>
  <c r="GD38" i="41"/>
  <c r="E42" i="41"/>
  <c r="GC42" i="41"/>
  <c r="GD42" i="41"/>
  <c r="GD6" i="41"/>
  <c r="GC6" i="41"/>
  <c r="GD11" i="41"/>
  <c r="E11" i="41" s="1"/>
  <c r="GC11" i="41"/>
  <c r="E13" i="41"/>
  <c r="GD13" i="41"/>
  <c r="GC13" i="41"/>
  <c r="E12" i="41"/>
  <c r="GC12" i="41"/>
  <c r="GD12" i="41"/>
  <c r="E19" i="41"/>
  <c r="GD19" i="41"/>
  <c r="GB26" i="41"/>
  <c r="GC19" i="41"/>
  <c r="E20" i="41"/>
  <c r="GC20" i="41"/>
  <c r="GD20" i="41"/>
  <c r="E21" i="41"/>
  <c r="GD21" i="41"/>
  <c r="GC21" i="41"/>
  <c r="GD24" i="41"/>
  <c r="GC24" i="41"/>
  <c r="E29" i="41"/>
  <c r="GC29" i="41"/>
  <c r="GD29" i="41"/>
  <c r="GB35" i="41"/>
  <c r="GD28" i="41"/>
  <c r="E28" i="41"/>
  <c r="GC28" i="41"/>
  <c r="GC25" i="41"/>
  <c r="GD25" i="41"/>
  <c r="E30" i="41"/>
  <c r="GC30" i="41"/>
  <c r="GD30" i="41"/>
  <c r="E31" i="41"/>
  <c r="GC31" i="41"/>
  <c r="GD31" i="41"/>
  <c r="GD33" i="41"/>
  <c r="GC33" i="41"/>
  <c r="GD32" i="41"/>
  <c r="GC32" i="41"/>
  <c r="GB47" i="41"/>
  <c r="E37" i="41"/>
  <c r="GC37" i="41"/>
  <c r="GD37" i="41"/>
  <c r="GC34" i="41"/>
  <c r="GD34" i="41"/>
  <c r="E22" i="41"/>
  <c r="GD22" i="41"/>
  <c r="GC22" i="41"/>
  <c r="E43" i="41"/>
  <c r="GC43" i="41"/>
  <c r="GD43" i="41"/>
  <c r="GD17" i="41" l="1"/>
  <c r="GC17" i="41"/>
  <c r="G40" i="41"/>
  <c r="F40" i="41"/>
  <c r="F10" i="41"/>
  <c r="G10" i="41"/>
  <c r="F39" i="41"/>
  <c r="G39" i="41"/>
  <c r="F38" i="41"/>
  <c r="G38" i="41"/>
  <c r="AF43" i="86"/>
  <c r="AG43" i="86" s="1"/>
  <c r="G42" i="41"/>
  <c r="F42" i="41"/>
  <c r="G11" i="41"/>
  <c r="F11" i="41"/>
  <c r="AF16" i="86"/>
  <c r="AG16" i="86" s="1"/>
  <c r="F13" i="41"/>
  <c r="G13" i="41"/>
  <c r="F12" i="41"/>
  <c r="G12" i="41"/>
  <c r="F19" i="41"/>
  <c r="G19" i="41"/>
  <c r="F20" i="41"/>
  <c r="AF25" i="86"/>
  <c r="AG25" i="86" s="1"/>
  <c r="G20" i="41"/>
  <c r="G21" i="41"/>
  <c r="F21" i="41"/>
  <c r="AF34" i="86"/>
  <c r="AG34" i="86" s="1"/>
  <c r="G29" i="41"/>
  <c r="F29" i="41"/>
  <c r="F28" i="41"/>
  <c r="G28" i="41"/>
  <c r="G30" i="41"/>
  <c r="F30" i="41"/>
  <c r="G31" i="41"/>
  <c r="F31" i="41"/>
  <c r="G37" i="41"/>
  <c r="F37" i="41"/>
  <c r="GD44" i="41"/>
  <c r="GD47" i="41"/>
  <c r="G22" i="41"/>
  <c r="F22" i="41"/>
  <c r="F43" i="41"/>
  <c r="G43" i="41"/>
  <c r="GC44" i="41"/>
  <c r="GC8" i="41"/>
  <c r="GB46" i="41"/>
  <c r="GD26" i="41"/>
  <c r="GC26" i="41"/>
  <c r="GD35" i="41"/>
  <c r="GC35" i="41"/>
  <c r="GC47" i="41"/>
  <c r="AE15" i="86"/>
  <c r="GD46" i="41" l="1"/>
  <c r="GC46" i="41"/>
  <c r="GY2" i="41"/>
  <c r="AE17" i="86"/>
  <c r="AE18" i="86"/>
  <c r="D16" i="41"/>
  <c r="D14" i="41"/>
  <c r="D15" i="41"/>
  <c r="AE20" i="86" s="1"/>
  <c r="D17" i="41" l="1"/>
  <c r="AE19" i="86"/>
  <c r="AE21" i="86"/>
  <c r="AE24" i="86"/>
  <c r="AE22" i="86" l="1"/>
  <c r="D23" i="41"/>
  <c r="AE27" i="86"/>
  <c r="AE26" i="86"/>
  <c r="D25" i="41"/>
  <c r="D24" i="41"/>
  <c r="D26" i="41" l="1"/>
  <c r="AE30" i="86"/>
  <c r="AE29" i="86"/>
  <c r="AE28" i="86"/>
  <c r="AE33" i="86"/>
  <c r="AE31" i="86" l="1"/>
  <c r="D34" i="41"/>
  <c r="D32" i="41"/>
  <c r="D33" i="41"/>
  <c r="AE35" i="86"/>
  <c r="AE36" i="86"/>
  <c r="D35" i="41" l="1"/>
  <c r="AE37" i="86"/>
  <c r="AE39" i="86"/>
  <c r="AE38" i="86"/>
  <c r="AE42" i="86"/>
  <c r="AE40" i="86" l="1"/>
  <c r="AE44" i="86"/>
  <c r="D41" i="41"/>
  <c r="D44" i="41" l="1"/>
  <c r="AK44" i="86"/>
  <c r="AK25" i="86"/>
  <c r="AK48" i="86"/>
  <c r="AK43" i="86"/>
  <c r="AK34" i="86"/>
  <c r="AK18" i="86"/>
  <c r="AK33" i="86"/>
  <c r="AK16" i="86"/>
  <c r="AK42" i="86"/>
  <c r="AK15" i="86"/>
  <c r="AK24" i="86"/>
  <c r="AK27" i="86"/>
  <c r="AK35" i="86"/>
  <c r="AK26" i="86"/>
  <c r="AK17" i="86"/>
  <c r="AK36" i="86"/>
  <c r="AK19" i="86"/>
  <c r="AK20" i="86"/>
  <c r="AK21" i="86"/>
  <c r="AK30" i="86"/>
  <c r="AK28" i="86"/>
  <c r="AK29" i="86"/>
  <c r="AK39" i="86"/>
  <c r="AK38" i="86"/>
  <c r="AK37" i="86"/>
  <c r="AE46" i="86"/>
  <c r="AK46" i="86"/>
  <c r="AK45" i="86"/>
  <c r="AE45" i="86"/>
  <c r="AE47" i="86"/>
  <c r="AK47" i="86"/>
  <c r="AE48" i="86" l="1"/>
  <c r="AK22" i="86"/>
  <c r="AK40" i="86"/>
  <c r="AK31" i="86"/>
  <c r="AK49" i="86"/>
  <c r="E5" i="41"/>
  <c r="HB5" i="41"/>
  <c r="HA5" i="41"/>
  <c r="CS5" i="41" l="1"/>
  <c r="CS47" i="41" s="1"/>
  <c r="D5" i="41"/>
  <c r="G5" i="41" s="1"/>
  <c r="HB8" i="41"/>
  <c r="HB46" i="41" s="1"/>
  <c r="HA8" i="41"/>
  <c r="HA46" i="41" s="1"/>
  <c r="HA47" i="41"/>
  <c r="AE49" i="86"/>
  <c r="AF10" i="86"/>
  <c r="F5" i="41" l="1"/>
  <c r="AE10" i="86"/>
  <c r="AG10" i="86" s="1"/>
  <c r="AK10" i="86"/>
  <c r="E6" i="41" l="1"/>
  <c r="E7" i="41"/>
  <c r="CS8" i="41" l="1"/>
  <c r="CS46" i="41" s="1"/>
  <c r="CQ8" i="41"/>
  <c r="CQ46" i="41" s="1"/>
  <c r="D7" i="41"/>
  <c r="F7" i="41" s="1"/>
  <c r="D6" i="41"/>
  <c r="E8" i="41"/>
  <c r="I53" i="41" s="1"/>
  <c r="AF11" i="86"/>
  <c r="AF12" i="86"/>
  <c r="AF15" i="86"/>
  <c r="F6" i="41" l="1"/>
  <c r="F8" i="41" s="1"/>
  <c r="D47" i="41"/>
  <c r="D8" i="41"/>
  <c r="D53" i="41" s="1"/>
  <c r="D54" i="41" s="1"/>
  <c r="D55" i="41" s="1"/>
  <c r="D56" i="41" s="1"/>
  <c r="D57" i="41" s="1"/>
  <c r="G7" i="41"/>
  <c r="AE11" i="86"/>
  <c r="AG11" i="86" s="1"/>
  <c r="AK11" i="86"/>
  <c r="G6" i="41"/>
  <c r="AE12" i="86"/>
  <c r="AG12" i="86" s="1"/>
  <c r="AK12" i="86"/>
  <c r="AF13" i="86"/>
  <c r="AG15" i="86"/>
  <c r="E53" i="41"/>
  <c r="AG13" i="86" l="1"/>
  <c r="D46" i="41"/>
  <c r="H53" i="41"/>
  <c r="H54" i="41" s="1"/>
  <c r="H55" i="41" s="1"/>
  <c r="H56" i="41" s="1"/>
  <c r="H57" i="41" s="1"/>
  <c r="G8" i="41"/>
  <c r="AE52" i="86"/>
  <c r="AE13" i="86"/>
  <c r="AE51" i="86" s="1"/>
  <c r="AK52" i="86"/>
  <c r="AK13" i="86"/>
  <c r="AK51" i="86" s="1"/>
  <c r="G53" i="41"/>
  <c r="F53" i="41"/>
  <c r="J53" i="41" l="1"/>
  <c r="K53" i="41"/>
  <c r="E16" i="41"/>
  <c r="E14" i="41"/>
  <c r="E15" i="41"/>
  <c r="E17" i="41" l="1"/>
  <c r="I54" i="41" s="1"/>
  <c r="AF18" i="86"/>
  <c r="AG18" i="86" s="1"/>
  <c r="AF17" i="86"/>
  <c r="G16" i="41"/>
  <c r="F16" i="41"/>
  <c r="AF21" i="86"/>
  <c r="AG21" i="86" s="1"/>
  <c r="F14" i="41"/>
  <c r="AF19" i="86"/>
  <c r="AG19" i="86" s="1"/>
  <c r="G14" i="41"/>
  <c r="AF24" i="86"/>
  <c r="F15" i="41"/>
  <c r="AF20" i="86"/>
  <c r="G15" i="41"/>
  <c r="K54" i="41" l="1"/>
  <c r="J54" i="41"/>
  <c r="G17" i="41"/>
  <c r="F17" i="41"/>
  <c r="AF22" i="86"/>
  <c r="AG24" i="86"/>
  <c r="AG17" i="86"/>
  <c r="E54" i="41"/>
  <c r="AG20" i="86"/>
  <c r="AG22" i="86" l="1"/>
  <c r="G54" i="41"/>
  <c r="F54" i="41"/>
  <c r="E24" i="41" l="1"/>
  <c r="E25" i="41"/>
  <c r="E23" i="41"/>
  <c r="F23" i="41" s="1"/>
  <c r="E26" i="41" l="1"/>
  <c r="I55" i="41" s="1"/>
  <c r="AF27" i="86"/>
  <c r="AG27" i="86" s="1"/>
  <c r="AF26" i="86"/>
  <c r="AF33" i="86"/>
  <c r="AF29" i="86"/>
  <c r="AG29" i="86" s="1"/>
  <c r="G24" i="41"/>
  <c r="F24" i="41"/>
  <c r="G25" i="41"/>
  <c r="F25" i="41"/>
  <c r="AF30" i="86"/>
  <c r="AG30" i="86" s="1"/>
  <c r="AF28" i="86"/>
  <c r="AG28" i="86" s="1"/>
  <c r="G23" i="41"/>
  <c r="J55" i="41" l="1"/>
  <c r="K55" i="41"/>
  <c r="F26" i="41"/>
  <c r="G26" i="41"/>
  <c r="AF31" i="86"/>
  <c r="AG33" i="86"/>
  <c r="AG26" i="86"/>
  <c r="AG31" i="86" s="1"/>
  <c r="E55" i="41"/>
  <c r="F55" i="41" l="1"/>
  <c r="G55" i="41"/>
  <c r="E32" i="41" l="1"/>
  <c r="E33" i="41"/>
  <c r="E34" i="41"/>
  <c r="E35" i="41" l="1"/>
  <c r="I56" i="41" s="1"/>
  <c r="AF36" i="86"/>
  <c r="AG36" i="86" s="1"/>
  <c r="AF35" i="86"/>
  <c r="AF39" i="86"/>
  <c r="AG39" i="86" s="1"/>
  <c r="G34" i="41"/>
  <c r="F34" i="41"/>
  <c r="AF37" i="86"/>
  <c r="AG37" i="86" s="1"/>
  <c r="F32" i="41"/>
  <c r="G32" i="41"/>
  <c r="AF38" i="86"/>
  <c r="AG38" i="86" s="1"/>
  <c r="G33" i="41"/>
  <c r="F33" i="41"/>
  <c r="K56" i="41" l="1"/>
  <c r="J56" i="41"/>
  <c r="G35" i="41"/>
  <c r="F35" i="41"/>
  <c r="AF40" i="86"/>
  <c r="AF42" i="86"/>
  <c r="AG35" i="86"/>
  <c r="AG40" i="86" s="1"/>
  <c r="E56" i="41"/>
  <c r="F56" i="41" s="1"/>
  <c r="AG42" i="86" l="1"/>
  <c r="G56" i="41"/>
  <c r="E41" i="41"/>
  <c r="E44" i="41" l="1"/>
  <c r="I57" i="41" s="1"/>
  <c r="J57" i="41" s="1"/>
  <c r="E47" i="41"/>
  <c r="AL48" i="86"/>
  <c r="AM48" i="86" s="1"/>
  <c r="AL10" i="86"/>
  <c r="AM10" i="86" s="1"/>
  <c r="AL15" i="86"/>
  <c r="AL16" i="86"/>
  <c r="AM16" i="86" s="1"/>
  <c r="AL11" i="86"/>
  <c r="AM11" i="86" s="1"/>
  <c r="AL12" i="86"/>
  <c r="AL25" i="86"/>
  <c r="AM25" i="86" s="1"/>
  <c r="AL20" i="86"/>
  <c r="AM20" i="86" s="1"/>
  <c r="AL18" i="86"/>
  <c r="AM18" i="86" s="1"/>
  <c r="AL24" i="86"/>
  <c r="AL17" i="86"/>
  <c r="AM17" i="86" s="1"/>
  <c r="AL21" i="86"/>
  <c r="AM21" i="86" s="1"/>
  <c r="AL19" i="86"/>
  <c r="AM19" i="86" s="1"/>
  <c r="AL33" i="86"/>
  <c r="AL34" i="86"/>
  <c r="AM34" i="86" s="1"/>
  <c r="AL30" i="86"/>
  <c r="AM30" i="86" s="1"/>
  <c r="AL26" i="86"/>
  <c r="AM26" i="86" s="1"/>
  <c r="AL27" i="86"/>
  <c r="AM27" i="86" s="1"/>
  <c r="AL28" i="86"/>
  <c r="AM28" i="86" s="1"/>
  <c r="AL29" i="86"/>
  <c r="AM29" i="86" s="1"/>
  <c r="AL43" i="86"/>
  <c r="AM43" i="86" s="1"/>
  <c r="AL38" i="86"/>
  <c r="AM38" i="86" s="1"/>
  <c r="AL37" i="86"/>
  <c r="AM37" i="86" s="1"/>
  <c r="AL42" i="86"/>
  <c r="AM42" i="86" s="1"/>
  <c r="AL36" i="86"/>
  <c r="AM36" i="86" s="1"/>
  <c r="AL35" i="86"/>
  <c r="AM35" i="86" s="1"/>
  <c r="AL39" i="86"/>
  <c r="AM39" i="86" s="1"/>
  <c r="AF44" i="86"/>
  <c r="AL44" i="86"/>
  <c r="AF45" i="86"/>
  <c r="AG45" i="86" s="1"/>
  <c r="AL45" i="86"/>
  <c r="AM45" i="86" s="1"/>
  <c r="F41" i="41"/>
  <c r="AL46" i="86"/>
  <c r="AM46" i="86" s="1"/>
  <c r="AF46" i="86"/>
  <c r="AG46" i="86" s="1"/>
  <c r="G41" i="41"/>
  <c r="G47" i="41" s="1"/>
  <c r="AF47" i="86"/>
  <c r="AG47" i="86" s="1"/>
  <c r="AL47" i="86"/>
  <c r="AM47" i="86" s="1"/>
  <c r="E46" i="41" l="1"/>
  <c r="G44" i="41"/>
  <c r="G46" i="41" s="1"/>
  <c r="F44" i="41"/>
  <c r="F46" i="41" s="1"/>
  <c r="F47" i="41"/>
  <c r="AM24" i="86"/>
  <c r="AM31" i="86" s="1"/>
  <c r="AL31" i="86"/>
  <c r="AM15" i="86"/>
  <c r="AM22" i="86" s="1"/>
  <c r="AL22" i="86"/>
  <c r="AM33" i="86"/>
  <c r="AM40" i="86" s="1"/>
  <c r="AL40" i="86"/>
  <c r="AL13" i="86"/>
  <c r="AM12" i="86"/>
  <c r="AM13" i="86" s="1"/>
  <c r="AL52" i="86"/>
  <c r="AL49" i="86"/>
  <c r="AM44" i="86"/>
  <c r="AG44" i="86"/>
  <c r="AF48" i="86"/>
  <c r="AG48" i="86" s="1"/>
  <c r="E57" i="41"/>
  <c r="K57" i="41" l="1"/>
  <c r="AL51" i="86"/>
  <c r="AG52" i="86"/>
  <c r="AM49" i="86"/>
  <c r="AM51" i="86" s="1"/>
  <c r="AM52" i="86"/>
  <c r="AF52" i="86"/>
  <c r="AG49" i="86"/>
  <c r="AG51" i="86" s="1"/>
  <c r="AF49" i="86"/>
  <c r="AF51" i="86" s="1"/>
  <c r="F57" i="41"/>
  <c r="G57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Wandaliza</author>
  </authors>
  <commentList>
    <comment ref="A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tidak lanjut</t>
        </r>
      </text>
    </comment>
    <comment ref="AB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dihapus</t>
        </r>
      </text>
    </comment>
    <comment ref="BB5" authorId="0" shapeId="0" xr:uid="{00000000-0006-0000-0000-000003000000}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C5" authorId="0" shapeId="0" xr:uid="{00000000-0006-0000-0000-000004000000}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D5" authorId="0" shapeId="0" xr:uid="{00000000-0006-0000-0000-000005000000}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<sst xmlns="http://schemas.openxmlformats.org/spreadsheetml/2006/main" count="2633" uniqueCount="435">
  <si>
    <t>SMS</t>
  </si>
  <si>
    <t>BMT</t>
  </si>
  <si>
    <t>SALES ORDER</t>
  </si>
  <si>
    <t>gf ranca</t>
  </si>
  <si>
    <t>FOB PTGN</t>
  </si>
  <si>
    <t>Week</t>
  </si>
  <si>
    <t>DATE</t>
  </si>
  <si>
    <t>TOTAL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</si>
  <si>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</si>
  <si>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</si>
  <si>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</si>
  <si>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</si>
  <si>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</si>
  <si>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</si>
  <si>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</si>
  <si>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</si>
  <si>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</si>
  <si>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</si>
  <si>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</si>
  <si>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</si>
  <si>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</si>
  <si>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HLI</t>
  </si>
  <si>
    <t>CERES</t>
  </si>
  <si>
    <t>DIC</t>
  </si>
  <si>
    <t>HCI</t>
  </si>
  <si>
    <t>KSN</t>
  </si>
  <si>
    <t>ADP</t>
  </si>
  <si>
    <t>ALT (KSO MASAMI)</t>
  </si>
  <si>
    <t>IDP (KSO AAE)</t>
  </si>
  <si>
    <t>FJI (KSO SALMAH)</t>
  </si>
  <si>
    <t>WINGLOK (KSO EBM)</t>
  </si>
  <si>
    <t>CISF (KSO RRS)</t>
  </si>
  <si>
    <t>KGM</t>
  </si>
  <si>
    <t>PUJ - LUBRICANT</t>
  </si>
  <si>
    <t>CALBEE (KSO BMI)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</si>
  <si>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</si>
  <si>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</si>
  <si>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</si>
  <si>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</si>
  <si>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</si>
  <si>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</si>
  <si>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</si>
  <si>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</si>
  <si>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</si>
  <si>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</si>
  <si>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ASAHIMAS</t>
  </si>
  <si>
    <t>ABC KOGEN</t>
  </si>
  <si>
    <t>PA</t>
  </si>
  <si>
    <t>RB</t>
  </si>
  <si>
    <t>GF ATOM</t>
  </si>
  <si>
    <t>GF KULIT</t>
  </si>
  <si>
    <t>HSK (KSO GAS)</t>
  </si>
  <si>
    <t>SDM</t>
  </si>
  <si>
    <t>JARGAS</t>
  </si>
  <si>
    <t>SBI</t>
  </si>
  <si>
    <t>SP JES</t>
  </si>
  <si>
    <t>SP GLOBAL</t>
  </si>
  <si>
    <t>Sub Total</t>
  </si>
  <si>
    <t>Total</t>
  </si>
  <si>
    <t>Note Rev.1:</t>
  </si>
  <si>
    <t>1. Penyesuaian volume MS SETU PT NNI, customer off sampai tanggal 20 April 2025</t>
  </si>
  <si>
    <t>2. Penyesuaian volume FOB MS SETU, penambahan kuota karena NNI off sampai 20 April 2025</t>
  </si>
  <si>
    <t>3. Pengurangan volume MS BLORA SP GLOBAL, customer off sampai 25 April 2025</t>
  </si>
  <si>
    <t>4. Pengurangan volume MS BLORA PT SP JES, customer off sampai 25 April 2025</t>
  </si>
  <si>
    <t>5. Penyesuaian volume MS SETU, kuota Torabika IC di tambahkan ke Torabika Cikupa mulai April 2025</t>
  </si>
  <si>
    <t>6. Pengurangan volume MS SETU PT Ceres, customer off mulai 22 April 2025</t>
  </si>
  <si>
    <t xml:space="preserve">KEBUTUHAN GAS </t>
  </si>
  <si>
    <t>KEBUTUHAN GAS</t>
  </si>
  <si>
    <t>KUOTA GAS</t>
  </si>
  <si>
    <t>SELISIH GAS</t>
  </si>
  <si>
    <t>JABAR</t>
  </si>
  <si>
    <t>JATENG</t>
  </si>
  <si>
    <t>JATIM</t>
  </si>
  <si>
    <t>MS SETU</t>
  </si>
  <si>
    <t>MS KHT</t>
  </si>
  <si>
    <t>MS BLORA</t>
  </si>
  <si>
    <t>MS BITUNG</t>
  </si>
  <si>
    <t>MS ZEBRA</t>
  </si>
  <si>
    <t>MS TAMBAKLOROK</t>
  </si>
  <si>
    <t>MS WUNUT</t>
  </si>
  <si>
    <t>MS SADANG</t>
  </si>
  <si>
    <t>KEBUTUHAN GAS (SO)</t>
  </si>
  <si>
    <t>Sales Order vs Kuota Gas</t>
  </si>
  <si>
    <t>SALES ORDER GAS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</si>
  <si>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</si>
  <si>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</si>
  <si>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</si>
  <si>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</si>
  <si>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</si>
  <si>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</si>
  <si>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</si>
  <si>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</si>
  <si>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</si>
  <si>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</si>
  <si>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TARGET</t>
  </si>
  <si>
    <t>ACTUAL</t>
  </si>
  <si>
    <t>SELISIH</t>
  </si>
  <si>
    <t>Daily Sales</t>
  </si>
  <si>
    <t>DAY</t>
  </si>
  <si>
    <t>PERSENTASE</t>
  </si>
  <si>
    <t>WEEKLY SALES</t>
  </si>
  <si>
    <t>MONTHLY  SALES</t>
  </si>
  <si>
    <t>Target</t>
  </si>
  <si>
    <t>Actual</t>
  </si>
  <si>
    <t>Selisih</t>
  </si>
  <si>
    <t>Persentase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</si>
  <si>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</si>
  <si>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</si>
  <si>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</si>
  <si>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</si>
  <si>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</si>
  <si>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</si>
  <si>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</si>
  <si>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FOB SETU-AAE</t>
  </si>
  <si>
    <t>FOB SETU - GIG</t>
  </si>
  <si>
    <t>FOB SETU - SALMAH</t>
  </si>
  <si>
    <t>FOB SETU - NNE</t>
  </si>
  <si>
    <t>FOB SETU - GAS</t>
  </si>
  <si>
    <t>FOB SETU -SBE</t>
  </si>
  <si>
    <t>FOB SETU-LARAS</t>
  </si>
  <si>
    <t>FOB SETU-KIRANA</t>
  </si>
  <si>
    <t>FOB KHT-APE</t>
  </si>
  <si>
    <t>FOB KHT - JPEN</t>
  </si>
  <si>
    <t>FOB KHT - Laras</t>
  </si>
  <si>
    <t>FOB KHT - ANAGATA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</si>
  <si>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</si>
  <si>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</si>
  <si>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</si>
  <si>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</si>
  <si>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</si>
  <si>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</si>
  <si>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</si>
  <si>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</si>
  <si>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</si>
  <si>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</si>
  <si>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MS MRJ</t>
  </si>
  <si>
    <t>GAGAS SADANG</t>
  </si>
  <si>
    <t>TOTAL SALES</t>
  </si>
  <si>
    <t>TORA 1  (KSO EKA)</t>
  </si>
  <si>
    <t>TORA 2 HF (KSO EKA)</t>
  </si>
  <si>
    <t>TORA 3 IC (KSO EKA)</t>
  </si>
  <si>
    <t>TOYOBO (KSO INEKO)</t>
  </si>
  <si>
    <t>SWS (KSO ACE)</t>
  </si>
  <si>
    <t>CITYMALL GARUT</t>
  </si>
  <si>
    <t>CCS</t>
  </si>
  <si>
    <t>Pemakaian Gas</t>
  </si>
  <si>
    <t>ALIYA DIGITAL PRINTING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</si>
  <si>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</si>
  <si>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</si>
  <si>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</si>
  <si>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</si>
  <si>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</si>
  <si>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</si>
  <si>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</si>
  <si>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</si>
  <si>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</si>
  <si>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</si>
  <si>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PT CIPTA LESTARI IDEA NUSA (BATIK)</t>
  </si>
  <si>
    <t>PT. HLI</t>
  </si>
  <si>
    <t>PT. DIC</t>
  </si>
  <si>
    <t>TAWAKAL CATTERING</t>
  </si>
  <si>
    <t>PT. ATEJA</t>
  </si>
  <si>
    <t>PT BELFOOD INDONESIA</t>
  </si>
  <si>
    <t>FSI</t>
  </si>
  <si>
    <t>OFF</t>
  </si>
  <si>
    <t>PT. ULTRAJAYA MILK INDUSTRIES</t>
  </si>
  <si>
    <t>PT. PCI MENGGER</t>
  </si>
  <si>
    <t>PT. PCI 84</t>
  </si>
  <si>
    <t>KWF</t>
  </si>
  <si>
    <t>IPT</t>
  </si>
  <si>
    <t>TONGTJI</t>
  </si>
  <si>
    <t>CISF</t>
  </si>
  <si>
    <t>EBM</t>
  </si>
  <si>
    <t>NGC</t>
  </si>
  <si>
    <t>Belum ada bahan baku (OFF)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</si>
  <si>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</si>
  <si>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</si>
  <si>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Off</t>
  </si>
  <si>
    <t>PUJ</t>
  </si>
  <si>
    <t>KBRU</t>
  </si>
  <si>
    <t>HSK</t>
  </si>
  <si>
    <t>Bulan Maret 2026</t>
  </si>
  <si>
    <t>EVC 1</t>
  </si>
  <si>
    <t>EVC 2</t>
  </si>
  <si>
    <t>Total Volume SM3</t>
  </si>
  <si>
    <t>PT INDONEPTUNE</t>
  </si>
  <si>
    <t>NO TS</t>
  </si>
  <si>
    <t>NO.DO</t>
  </si>
  <si>
    <t>Tanggal DO</t>
  </si>
  <si>
    <t>MS</t>
  </si>
  <si>
    <t>Pemakaian</t>
  </si>
  <si>
    <t>KETERANGAN</t>
  </si>
  <si>
    <t>press</t>
  </si>
  <si>
    <t>temp</t>
  </si>
  <si>
    <t>TS-09</t>
  </si>
  <si>
    <t>Pemakaian GTM</t>
  </si>
  <si>
    <t>PT. ALTINEX</t>
  </si>
  <si>
    <t>Total pemakaian</t>
  </si>
  <si>
    <t>NO</t>
  </si>
  <si>
    <t xml:space="preserve">TGL </t>
  </si>
  <si>
    <t>No. TS</t>
  </si>
  <si>
    <t>Pressure</t>
  </si>
  <si>
    <t>Volume</t>
  </si>
  <si>
    <t>Flow per jam</t>
  </si>
  <si>
    <t>start</t>
  </si>
  <si>
    <t>Stop</t>
  </si>
  <si>
    <t>TS-7</t>
  </si>
  <si>
    <t>TS-6</t>
  </si>
  <si>
    <t>Awal</t>
  </si>
  <si>
    <t>Ahhir (v disp filling)</t>
  </si>
  <si>
    <t>PT. SURYA PAMENANG (GLOBAL)</t>
  </si>
  <si>
    <t>No. DO</t>
  </si>
  <si>
    <t>PT. SURYA PAMENANG (JES)</t>
  </si>
  <si>
    <t>No DO</t>
  </si>
  <si>
    <t>VOLUME DISPENSER</t>
  </si>
  <si>
    <t>selisih volume (dispenser VS EVC)</t>
  </si>
  <si>
    <t>persentase</t>
  </si>
  <si>
    <t>PT. GARUDA FOOD ATOM</t>
  </si>
  <si>
    <t>PT. GARUDA FOOD KULIT</t>
  </si>
  <si>
    <t>PT. GFI RANCAEKEK</t>
  </si>
  <si>
    <t>PT. GFI RANCAEKEK 2</t>
  </si>
  <si>
    <t>PT TORABIKA HF</t>
  </si>
  <si>
    <t>Asal MS</t>
  </si>
  <si>
    <t>AWAL</t>
  </si>
  <si>
    <t>AKHIR</t>
  </si>
  <si>
    <t>PT TORABIKA IC</t>
  </si>
  <si>
    <t>NO DO</t>
  </si>
  <si>
    <t>NO.TS</t>
  </si>
  <si>
    <t>PT TORABIKA CIKUPA</t>
  </si>
  <si>
    <t>PT SWS</t>
  </si>
  <si>
    <t>ASAL MS</t>
  </si>
  <si>
    <t>PRESS</t>
  </si>
  <si>
    <t>TEMP</t>
  </si>
  <si>
    <t>PT TOYOBO</t>
  </si>
  <si>
    <t>TS-03</t>
  </si>
  <si>
    <t>TS-5</t>
  </si>
  <si>
    <t>Stop Suplay</t>
  </si>
  <si>
    <t>TONGJI</t>
  </si>
  <si>
    <t>JIUQI</t>
  </si>
  <si>
    <t>PT JIUQI</t>
  </si>
  <si>
    <t>MS ZEBRA (WUNUT)</t>
  </si>
  <si>
    <t>RCE-2026-17086</t>
  </si>
  <si>
    <t>TS-0043</t>
  </si>
  <si>
    <t>TS-0049</t>
  </si>
  <si>
    <t>RCE-2026-28866</t>
  </si>
  <si>
    <t>WUNUT</t>
  </si>
  <si>
    <t>RCE-2026-28868</t>
  </si>
  <si>
    <t>off</t>
  </si>
  <si>
    <t>TS-14</t>
  </si>
  <si>
    <t>TS-2</t>
  </si>
  <si>
    <t>2TAJIN</t>
  </si>
  <si>
    <t>RCE-2026-17158</t>
  </si>
  <si>
    <t>RCE-2026-17182</t>
  </si>
  <si>
    <t>RCE-2026-17190</t>
  </si>
  <si>
    <t>TS-026</t>
  </si>
  <si>
    <t>TS-046</t>
  </si>
  <si>
    <t>RCE-2025-17093</t>
  </si>
  <si>
    <t>RCE-2026-17217</t>
  </si>
  <si>
    <t>RCE-2026-17227</t>
  </si>
  <si>
    <t>TS-05</t>
  </si>
  <si>
    <t>TS-051</t>
  </si>
  <si>
    <t>RCE-2026-28872</t>
  </si>
  <si>
    <t>RCE-2026-28874</t>
  </si>
  <si>
    <t>RCE-2026-17064</t>
  </si>
  <si>
    <t>RCE-2026-17076A</t>
  </si>
  <si>
    <t>RCE-2026-17115</t>
  </si>
  <si>
    <t>RCE-2026-17125A</t>
  </si>
  <si>
    <t>RCE-2026-17163A</t>
  </si>
  <si>
    <t>RCE-2026-17196</t>
  </si>
  <si>
    <t>RCE-2026-17209</t>
  </si>
  <si>
    <t>RCE-2026-17225A</t>
  </si>
  <si>
    <t>RCE-2026-17244</t>
  </si>
  <si>
    <t>TS-013</t>
  </si>
  <si>
    <t>TS-4</t>
  </si>
  <si>
    <t>RCE-2026-17263</t>
  </si>
  <si>
    <t>RCE-2026-17250</t>
  </si>
  <si>
    <t>RCE-2026-17277</t>
  </si>
  <si>
    <t>RCE-2025-17292</t>
  </si>
  <si>
    <t>TS-016</t>
  </si>
  <si>
    <t>TS-044</t>
  </si>
  <si>
    <t>RCE-2026-17286</t>
  </si>
  <si>
    <t>RCE-2025-17310</t>
  </si>
  <si>
    <t>RCE-2025-17331</t>
  </si>
  <si>
    <t>RCE-2025-17339</t>
  </si>
  <si>
    <t>TS-04</t>
  </si>
  <si>
    <t>TS-11</t>
  </si>
  <si>
    <t>TS-1</t>
  </si>
  <si>
    <t>RCE-2026-17340</t>
  </si>
  <si>
    <t>RCE-2026-17320A</t>
  </si>
  <si>
    <t>RCE-2026-17313</t>
  </si>
  <si>
    <t>RCE-2026-28876</t>
  </si>
  <si>
    <t>RCE-2026-28879</t>
  </si>
  <si>
    <t>pakai report jam 06:00</t>
  </si>
  <si>
    <t>RCE-2026-28880</t>
  </si>
  <si>
    <t>RCE-2026-28882</t>
  </si>
  <si>
    <t>RCE-2026-28883</t>
  </si>
  <si>
    <t>RCE-2026-17349</t>
  </si>
  <si>
    <t>TS-017</t>
  </si>
  <si>
    <t>TS-3</t>
  </si>
  <si>
    <t>RCE-2026-28891</t>
  </si>
  <si>
    <t>RCE-2026-17386</t>
  </si>
  <si>
    <t>RCE-2026-17424</t>
  </si>
  <si>
    <t>TS-08</t>
  </si>
  <si>
    <t>TS-048</t>
  </si>
  <si>
    <t>RCE-2026-17425</t>
  </si>
  <si>
    <t>RCE-2026-28894</t>
  </si>
  <si>
    <t>RCE-2026-300215</t>
  </si>
  <si>
    <t>TS-0056</t>
  </si>
  <si>
    <t>RCE-2026-17454</t>
  </si>
  <si>
    <t>RCE-2026-17472</t>
  </si>
  <si>
    <t>TS-050</t>
  </si>
  <si>
    <t>RCE-2026-17443</t>
  </si>
  <si>
    <t>TS-0042</t>
  </si>
  <si>
    <t>TS-0057</t>
  </si>
  <si>
    <t>TS-0044</t>
  </si>
  <si>
    <t>HANKOOK</t>
  </si>
  <si>
    <t>FOB SETU- ACE</t>
  </si>
  <si>
    <t>FOB SETU -LAS</t>
  </si>
  <si>
    <t>RCE-2026-28897</t>
  </si>
  <si>
    <t>RCE-2026-28890</t>
  </si>
  <si>
    <t>TS-023</t>
  </si>
  <si>
    <t>RCE-2026-17484</t>
  </si>
  <si>
    <t>RCE-2026-17512</t>
  </si>
  <si>
    <t>TS-12</t>
  </si>
  <si>
    <t>RCE-2026-17376A</t>
  </si>
  <si>
    <t>RCE-2026-17469</t>
  </si>
  <si>
    <t>RCE-2026-17489</t>
  </si>
  <si>
    <t>RCE-2026-17510</t>
  </si>
  <si>
    <t>RCE-2026-28902</t>
  </si>
  <si>
    <t>RCE-2026-28904</t>
  </si>
  <si>
    <t>RCE-2025-17521</t>
  </si>
  <si>
    <t>RCE-2026-17546</t>
  </si>
  <si>
    <t>RCE-2026-17518</t>
  </si>
  <si>
    <t>SALES MEI 2026</t>
  </si>
  <si>
    <t>RCE-2026-28906</t>
  </si>
  <si>
    <t>RCE-2026-28907</t>
  </si>
  <si>
    <t>TS-019</t>
  </si>
  <si>
    <t>RCE-2026-17556</t>
  </si>
  <si>
    <t>RCE-2026-17573</t>
  </si>
  <si>
    <t>RCE-2026-17550</t>
  </si>
  <si>
    <t>RCE-2026-28911</t>
  </si>
  <si>
    <t>RCE-2026-28913</t>
  </si>
  <si>
    <t>RCE-2025-17589</t>
  </si>
  <si>
    <t>TS-020</t>
  </si>
  <si>
    <t>RCE-2025-17612</t>
  </si>
  <si>
    <t>Turbin Eror</t>
  </si>
  <si>
    <t>RCE-2026-28917</t>
  </si>
  <si>
    <t>RCE-2026-28919</t>
  </si>
  <si>
    <t>TS-034</t>
  </si>
  <si>
    <t>TS-021</t>
  </si>
  <si>
    <t>RCE-2025-17653</t>
  </si>
  <si>
    <t>RCE-2026-17669</t>
  </si>
  <si>
    <t>RCE-2026-17648</t>
  </si>
  <si>
    <t>RCE-2026-17673</t>
  </si>
  <si>
    <t>OFF (Tidak Ada Bahan Plastik)</t>
  </si>
  <si>
    <t>RCE-2026-17693</t>
  </si>
  <si>
    <t>RCE-2026-17704</t>
  </si>
  <si>
    <t>RCE-2026-17715</t>
  </si>
  <si>
    <t>TS-014</t>
  </si>
  <si>
    <t>TS-015</t>
  </si>
  <si>
    <t>TS-029</t>
  </si>
  <si>
    <t>RCE-2026-17689A</t>
  </si>
  <si>
    <t>RCE-2026-17719</t>
  </si>
  <si>
    <t>RCE-2026-28921</t>
  </si>
  <si>
    <t>RCE-2026-17733</t>
  </si>
  <si>
    <t>RCE-2026-17740</t>
  </si>
  <si>
    <t>TS-9</t>
  </si>
  <si>
    <t>RCE-2026-17761</t>
  </si>
  <si>
    <t>RCE-2026-28923</t>
  </si>
  <si>
    <t>RCE-2026-28925</t>
  </si>
  <si>
    <t>RCE-2026-28928</t>
  </si>
  <si>
    <t>RCE-2026-17769</t>
  </si>
  <si>
    <t>RCE-2026-17789</t>
  </si>
  <si>
    <t>RCE-2026-17743</t>
  </si>
  <si>
    <t>RCE-2026-17780A</t>
  </si>
  <si>
    <t>RCE-2026-17805</t>
  </si>
  <si>
    <t>RCE-2026-28927</t>
  </si>
  <si>
    <t>RCE-2026-28931</t>
  </si>
  <si>
    <t>RCE-2026-28932</t>
  </si>
  <si>
    <t>OFF (Habis Bahan)</t>
  </si>
  <si>
    <t>PRS RCE+PRS ESA</t>
  </si>
  <si>
    <t>RCE-2026-17817</t>
  </si>
  <si>
    <t>RCE-2026-17836A</t>
  </si>
  <si>
    <t>RCE-2026-28933</t>
  </si>
  <si>
    <t>RCE-2026-28935</t>
  </si>
  <si>
    <t>RCE-2026-28936</t>
  </si>
  <si>
    <t>RCE-2026-28937</t>
  </si>
  <si>
    <t>RCE-2026-28938</t>
  </si>
  <si>
    <t>RCE-2025-17829</t>
  </si>
  <si>
    <t>RCE-2025-17847</t>
  </si>
  <si>
    <t>RCE-2025-17882</t>
  </si>
  <si>
    <t>RCE-2026-28940</t>
  </si>
  <si>
    <t>RCE-2026-28941</t>
  </si>
  <si>
    <t>RCE-2026-17911</t>
  </si>
  <si>
    <t>RCE-2026-17936</t>
  </si>
  <si>
    <t>TS-025</t>
  </si>
  <si>
    <t>RCE-2026-17886A</t>
  </si>
  <si>
    <t>RCE-2026-17915</t>
  </si>
  <si>
    <t>RCE-2026-28942</t>
  </si>
  <si>
    <t>RCE-2026-17951</t>
  </si>
  <si>
    <t>RCE-2026-17942</t>
  </si>
  <si>
    <t>RCE-2026-28943</t>
  </si>
  <si>
    <t>RCE-2026-28944</t>
  </si>
  <si>
    <t>RCE-2026-17988</t>
  </si>
  <si>
    <t>RCE-2026-18001A</t>
  </si>
  <si>
    <t>RCE-2026-28945</t>
  </si>
  <si>
    <t>RCE-2026-28947</t>
  </si>
  <si>
    <t>RCE-2026-28946</t>
  </si>
  <si>
    <t>RCE-2026-28948</t>
  </si>
  <si>
    <t>TS-030</t>
  </si>
  <si>
    <t>RCE-2026-18000</t>
  </si>
  <si>
    <t>RCE-2026-18034</t>
  </si>
  <si>
    <t>RCE-2025-18061</t>
  </si>
  <si>
    <t>RCE-2026-28949</t>
  </si>
  <si>
    <t>RCE-2026-28950</t>
  </si>
  <si>
    <t>RCE-2026-28951</t>
  </si>
  <si>
    <t>RCE-2026-18069</t>
  </si>
  <si>
    <t>RCE-2026-18029</t>
  </si>
  <si>
    <t>RCE-2026-18046</t>
  </si>
  <si>
    <t>RCE-2026-18058A</t>
  </si>
  <si>
    <t>RCE-2026-28952</t>
  </si>
  <si>
    <t>RCE-2026-28953</t>
  </si>
  <si>
    <t>RCE-2026-28954</t>
  </si>
  <si>
    <t>RCE-2026-28955</t>
  </si>
  <si>
    <t>RCE-2026-28888</t>
  </si>
  <si>
    <t>RCE-2026-28893</t>
  </si>
  <si>
    <t>RCE-2026-28896</t>
  </si>
  <si>
    <t>RCE-2026-28898</t>
  </si>
  <si>
    <t>RCE-2026-28901</t>
  </si>
  <si>
    <t>RCE-2026-28903</t>
  </si>
  <si>
    <t>RCE-2026-28908</t>
  </si>
  <si>
    <t>RCE-2026-28909</t>
  </si>
  <si>
    <t>RCE-2026-28914</t>
  </si>
  <si>
    <t>RCE-2026-28916</t>
  </si>
  <si>
    <t>RCE-2026-28920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</si>
</sst>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$-409]d\-mmm;@"/>
    <numFmt numFmtId="198" formatCode="#,##0.000"/>
    <numFmt numFmtId="199" formatCode="[h]:mm"/>
    <numFmt numFmtId="200" formatCode="#,##0.00_ ;[Red]\-#,##0.00\ "/>
    <numFmt numFmtId="201" formatCode="h:mm;@"/>
    <numFmt numFmtId="202" formatCode="[$-409]mmm\-yy;@"/>
    <numFmt numFmtId="203" formatCode="d\-mmm\-yy;@"/>
    <numFmt numFmtId="204" formatCode="[$-409]mmmm\-yy;@"/>
    <numFmt numFmtId="205" formatCode="[$-409]d\-mmm\-yyyy;@"/>
  </numFmts>
  <fonts count="134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color theme="4" tint="-0.249977111117893"/>
      <name val="Arial"/>
      <family val="2"/>
    </font>
    <font>
      <sz val="12"/>
      <color rgb="FF00B0F0"/>
      <name val="Arial"/>
      <family val="2"/>
    </font>
    <font>
      <b/>
      <sz val="12"/>
      <color rgb="FF00B0F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b/>
      <sz val="11"/>
      <color theme="0"/>
      <name val="Calibri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8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indexed="8"/>
      </top>
      <bottom style="thin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hair">
        <color indexed="8"/>
      </top>
      <bottom style="thick">
        <color auto="1"/>
      </bottom>
      <diagonal/>
    </border>
    <border>
      <left style="thick">
        <color indexed="8"/>
      </left>
      <right/>
      <top style="hair">
        <color indexed="8"/>
      </top>
      <bottom style="thick">
        <color auto="1"/>
      </bottom>
      <diagonal/>
    </border>
    <border>
      <left style="thin">
        <color auto="1"/>
      </left>
      <right/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indexed="8"/>
      </top>
      <bottom style="thin">
        <color auto="1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210">
    <xf numFmtId="0" fontId="0" fillId="0" borderId="0"/>
    <xf numFmtId="164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5" fontId="78" fillId="0" borderId="0">
      <protection locked="0"/>
    </xf>
    <xf numFmtId="9" fontId="81" fillId="0" borderId="0" applyFont="0" applyFill="0" applyBorder="0" applyAlignment="0" applyProtection="0"/>
    <xf numFmtId="0" fontId="82" fillId="28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9" borderId="0" applyNumberFormat="0" applyBorder="0" applyAlignment="0" applyProtection="0"/>
    <xf numFmtId="0" fontId="82" fillId="40" borderId="0" applyNumberFormat="0" applyBorder="0" applyAlignment="0" applyProtection="0"/>
    <xf numFmtId="0" fontId="82" fillId="41" borderId="0" applyNumberFormat="0" applyBorder="0" applyAlignment="0" applyProtection="0"/>
    <xf numFmtId="0" fontId="82" fillId="42" borderId="0" applyNumberFormat="0" applyBorder="0" applyAlignment="0" applyProtection="0"/>
    <xf numFmtId="0" fontId="82" fillId="43" borderId="0" applyNumberFormat="0" applyBorder="0" applyAlignment="0" applyProtection="0"/>
    <xf numFmtId="0" fontId="82" fillId="44" borderId="0" applyNumberFormat="0" applyBorder="0" applyAlignment="0" applyProtection="0"/>
    <xf numFmtId="0" fontId="82" fillId="45" borderId="0" applyNumberFormat="0" applyBorder="0" applyAlignment="0" applyProtection="0"/>
    <xf numFmtId="0" fontId="82" fillId="46" borderId="0" applyNumberFormat="0" applyBorder="0" applyAlignment="0" applyProtection="0"/>
    <xf numFmtId="0" fontId="82" fillId="47" borderId="0" applyNumberFormat="0" applyBorder="0" applyAlignment="0" applyProtection="0"/>
    <xf numFmtId="0" fontId="82" fillId="48" borderId="0" applyNumberFormat="0" applyBorder="0" applyAlignment="0" applyProtection="0"/>
    <xf numFmtId="0" fontId="82" fillId="49" borderId="0" applyNumberFormat="0" applyBorder="0" applyAlignment="0" applyProtection="0"/>
    <xf numFmtId="0" fontId="82" fillId="50" borderId="0" applyNumberFormat="0" applyBorder="0" applyAlignment="0" applyProtection="0"/>
    <xf numFmtId="0" fontId="82" fillId="51" borderId="0" applyNumberFormat="0" applyBorder="0" applyAlignment="0" applyProtection="0"/>
    <xf numFmtId="0" fontId="83" fillId="52" borderId="0" applyNumberFormat="0" applyBorder="0" applyAlignment="0" applyProtection="0"/>
    <xf numFmtId="0" fontId="83" fillId="53" borderId="0" applyNumberFormat="0" applyBorder="0" applyAlignment="0" applyProtection="0"/>
    <xf numFmtId="0" fontId="83" fillId="54" borderId="0" applyNumberFormat="0" applyBorder="0" applyAlignment="0" applyProtection="0"/>
    <xf numFmtId="0" fontId="83" fillId="55" borderId="0" applyNumberFormat="0" applyBorder="0" applyAlignment="0" applyProtection="0"/>
    <xf numFmtId="0" fontId="83" fillId="45" borderId="0" applyNumberFormat="0" applyBorder="0" applyAlignment="0" applyProtection="0"/>
    <xf numFmtId="0" fontId="83" fillId="46" borderId="0" applyNumberFormat="0" applyBorder="0" applyAlignment="0" applyProtection="0"/>
    <xf numFmtId="0" fontId="83" fillId="47" borderId="0" applyNumberFormat="0" applyBorder="0" applyAlignment="0" applyProtection="0"/>
    <xf numFmtId="0" fontId="83" fillId="56" borderId="0" applyNumberFormat="0" applyBorder="0" applyAlignment="0" applyProtection="0"/>
    <xf numFmtId="0" fontId="83" fillId="48" borderId="0" applyNumberFormat="0" applyBorder="0" applyAlignment="0" applyProtection="0"/>
    <xf numFmtId="0" fontId="83" fillId="49" borderId="0" applyNumberFormat="0" applyBorder="0" applyAlignment="0" applyProtection="0"/>
    <xf numFmtId="0" fontId="83" fillId="57" borderId="0" applyNumberFormat="0" applyBorder="0" applyAlignment="0" applyProtection="0"/>
    <xf numFmtId="0" fontId="83" fillId="43" borderId="0" applyNumberFormat="0" applyBorder="0" applyAlignment="0" applyProtection="0"/>
    <xf numFmtId="0" fontId="83" fillId="58" borderId="0" applyNumberFormat="0" applyBorder="0" applyAlignment="0" applyProtection="0"/>
    <xf numFmtId="0" fontId="83" fillId="59" borderId="0" applyNumberFormat="0" applyBorder="0" applyAlignment="0" applyProtection="0"/>
    <xf numFmtId="0" fontId="83" fillId="60" borderId="0" applyNumberFormat="0" applyBorder="0" applyAlignment="0" applyProtection="0"/>
    <xf numFmtId="0" fontId="83" fillId="32" borderId="0" applyNumberFormat="0" applyBorder="0" applyAlignment="0" applyProtection="0"/>
    <xf numFmtId="0" fontId="83" fillId="61" borderId="0" applyNumberFormat="0" applyBorder="0" applyAlignment="0" applyProtection="0"/>
    <xf numFmtId="0" fontId="83" fillId="62" borderId="0" applyNumberFormat="0" applyBorder="0" applyAlignment="0" applyProtection="0"/>
    <xf numFmtId="0" fontId="83" fillId="63" borderId="0" applyNumberFormat="0" applyBorder="0" applyAlignment="0" applyProtection="0"/>
    <xf numFmtId="0" fontId="83" fillId="64" borderId="0" applyNumberFormat="0" applyBorder="0" applyAlignment="0" applyProtection="0"/>
    <xf numFmtId="0" fontId="83" fillId="65" borderId="0" applyNumberFormat="0" applyBorder="0" applyAlignment="0" applyProtection="0"/>
    <xf numFmtId="0" fontId="83" fillId="66" borderId="0" applyNumberFormat="0" applyBorder="0" applyAlignment="0" applyProtection="0"/>
    <xf numFmtId="0" fontId="83" fillId="67" borderId="0" applyNumberFormat="0" applyBorder="0" applyAlignment="0" applyProtection="0"/>
    <xf numFmtId="0" fontId="83" fillId="68" borderId="0" applyNumberFormat="0" applyBorder="0" applyAlignment="0" applyProtection="0"/>
    <xf numFmtId="0" fontId="83" fillId="69" borderId="0" applyNumberFormat="0" applyBorder="0" applyAlignment="0" applyProtection="0"/>
    <xf numFmtId="0" fontId="83" fillId="70" borderId="0" applyNumberFormat="0" applyBorder="0" applyAlignment="0" applyProtection="0"/>
    <xf numFmtId="0" fontId="83" fillId="71" borderId="0" applyNumberFormat="0" applyBorder="0" applyAlignment="0" applyProtection="0"/>
    <xf numFmtId="0" fontId="83" fillId="72" borderId="0" applyNumberFormat="0" applyBorder="0" applyAlignment="0" applyProtection="0"/>
    <xf numFmtId="0" fontId="83" fillId="73" borderId="0" applyNumberFormat="0" applyBorder="0" applyAlignment="0" applyProtection="0"/>
    <xf numFmtId="0" fontId="78" fillId="0" borderId="0" applyFont="0" applyFill="0" applyBorder="0" applyAlignment="0" applyProtection="0"/>
    <xf numFmtId="0" fontId="84" fillId="31" borderId="0" applyNumberFormat="0" applyBorder="0" applyAlignment="0" applyProtection="0"/>
    <xf numFmtId="0" fontId="84" fillId="33" borderId="0" applyNumberFormat="0" applyBorder="0" applyAlignment="0" applyProtection="0"/>
    <xf numFmtId="0" fontId="81" fillId="0" borderId="0"/>
    <xf numFmtId="0" fontId="85" fillId="74" borderId="153" applyNumberFormat="0" applyAlignment="0" applyProtection="0"/>
    <xf numFmtId="0" fontId="85" fillId="29" borderId="153" applyNumberFormat="0" applyAlignment="0" applyProtection="0"/>
    <xf numFmtId="0" fontId="85" fillId="75" borderId="153" applyNumberFormat="0" applyAlignment="0" applyProtection="0"/>
    <xf numFmtId="0" fontId="86" fillId="76" borderId="154" applyNumberFormat="0" applyAlignment="0" applyProtection="0"/>
    <xf numFmtId="0" fontId="86" fillId="43" borderId="154" applyNumberFormat="0" applyAlignment="0" applyProtection="0"/>
    <xf numFmtId="0" fontId="86" fillId="77" borderId="154" applyNumberFormat="0" applyAlignment="0" applyProtection="0"/>
    <xf numFmtId="0" fontId="87" fillId="0" borderId="0"/>
    <xf numFmtId="166" fontId="78" fillId="0" borderId="0" applyFill="0" applyBorder="0" applyAlignment="0" applyProtection="0"/>
    <xf numFmtId="41" fontId="82" fillId="0" borderId="0" applyFont="0" applyFill="0" applyBorder="0" applyAlignment="0" applyProtection="0"/>
    <xf numFmtId="166" fontId="82" fillId="0" borderId="0" applyFont="0" applyFill="0" applyBorder="0" applyAlignment="0" applyProtection="0"/>
    <xf numFmtId="167" fontId="78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82" fillId="0" borderId="0" applyFont="0" applyFill="0" applyBorder="0" applyAlignment="0" applyProtection="0"/>
    <xf numFmtId="168" fontId="78" fillId="0" borderId="0" applyFill="0" applyBorder="0" applyAlignment="0" applyProtection="0"/>
    <xf numFmtId="167" fontId="82" fillId="0" borderId="0" applyFont="0" applyFill="0" applyBorder="0" applyAlignment="0" applyProtection="0"/>
    <xf numFmtId="169" fontId="82" fillId="0" borderId="0" applyFill="0" applyBorder="0" applyAlignment="0" applyProtection="0"/>
    <xf numFmtId="43" fontId="82" fillId="0" borderId="0" applyFill="0" applyBorder="0" applyAlignment="0" applyProtection="0"/>
    <xf numFmtId="170" fontId="78" fillId="0" borderId="0" applyFont="0" applyFill="0" applyBorder="0" applyAlignment="0" applyProtection="0"/>
    <xf numFmtId="17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64" fontId="78" fillId="0" borderId="0" applyFont="0" applyFill="0" applyBorder="0" applyAlignment="0" applyProtection="0"/>
    <xf numFmtId="172" fontId="82" fillId="0" borderId="0" applyFill="0" applyBorder="0" applyAlignment="0" applyProtection="0"/>
    <xf numFmtId="173" fontId="82" fillId="0" borderId="0" applyFill="0" applyBorder="0" applyAlignment="0" applyProtection="0"/>
    <xf numFmtId="174" fontId="82" fillId="0" borderId="0" applyFont="0" applyFill="0" applyBorder="0" applyAlignment="0" applyProtection="0"/>
    <xf numFmtId="175" fontId="82" fillId="0" borderId="0" applyFont="0" applyFill="0" applyBorder="0" applyAlignment="0" applyProtection="0"/>
    <xf numFmtId="174" fontId="40" fillId="0" borderId="0" applyFont="0" applyFill="0" applyBorder="0" applyAlignment="0" applyProtection="0"/>
    <xf numFmtId="43" fontId="78" fillId="0" borderId="0" applyFont="0" applyFill="0" applyBorder="0" applyAlignment="0" applyProtection="0"/>
    <xf numFmtId="164" fontId="82" fillId="0" borderId="0" applyFont="0" applyFill="0" applyBorder="0" applyAlignment="0" applyProtection="0"/>
    <xf numFmtId="176" fontId="78" fillId="0" borderId="0" applyFont="0" applyFill="0" applyBorder="0" applyAlignment="0" applyProtection="0"/>
    <xf numFmtId="164" fontId="88" fillId="0" borderId="0" applyFont="0" applyFill="0" applyBorder="0" applyAlignment="0" applyProtection="0"/>
    <xf numFmtId="177" fontId="78" fillId="0" borderId="0" applyFont="0" applyFill="0" applyBorder="0" applyAlignment="0" applyProtection="0"/>
    <xf numFmtId="178" fontId="78" fillId="0" borderId="0" applyFont="0" applyFill="0" applyBorder="0" applyAlignment="0" applyProtection="0"/>
    <xf numFmtId="173" fontId="78" fillId="0" borderId="0" applyFill="0" applyBorder="0" applyAlignment="0" applyProtection="0"/>
    <xf numFmtId="168" fontId="82" fillId="0" borderId="0" applyFill="0" applyBorder="0" applyAlignment="0" applyProtection="0"/>
    <xf numFmtId="179" fontId="82" fillId="0" borderId="0" applyFill="0" applyBorder="0" applyAlignment="0" applyProtection="0"/>
    <xf numFmtId="44" fontId="89" fillId="0" borderId="0" applyFill="0" applyBorder="0" applyAlignment="0" applyProtection="0"/>
    <xf numFmtId="176" fontId="82" fillId="0" borderId="0" applyFont="0" applyFill="0" applyBorder="0" applyAlignment="0" applyProtection="0"/>
    <xf numFmtId="43" fontId="40" fillId="0" borderId="0" applyFont="0" applyFill="0" applyBorder="0" applyAlignment="0" applyProtection="0"/>
    <xf numFmtId="180" fontId="78" fillId="0" borderId="0" applyFont="0" applyFill="0" applyBorder="0" applyAlignment="0" applyProtection="0"/>
    <xf numFmtId="181" fontId="78" fillId="0" borderId="0" applyFont="0" applyFill="0" applyBorder="0" applyAlignment="0" applyProtection="0"/>
    <xf numFmtId="182" fontId="78" fillId="0" borderId="0" applyFont="0" applyFill="0" applyBorder="0" applyAlignment="0" applyProtection="0"/>
    <xf numFmtId="183" fontId="78" fillId="0" borderId="0" applyFont="0" applyFill="0" applyBorder="0" applyAlignment="0" applyProtection="0"/>
    <xf numFmtId="41" fontId="78" fillId="0" borderId="0" applyFont="0" applyFill="0" applyBorder="0" applyAlignment="0" applyProtection="0"/>
    <xf numFmtId="184" fontId="78" fillId="0" borderId="0" applyFont="0" applyFill="0" applyBorder="0" applyAlignment="0" applyProtection="0"/>
    <xf numFmtId="180" fontId="82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82" fillId="0" borderId="0" applyFont="0" applyFill="0" applyBorder="0" applyAlignment="0" applyProtection="0"/>
    <xf numFmtId="44" fontId="82" fillId="0" borderId="0" applyFill="0" applyBorder="0" applyAlignment="0" applyProtection="0"/>
    <xf numFmtId="185" fontId="82" fillId="0" borderId="0" applyFill="0" applyBorder="0" applyAlignment="0" applyProtection="0"/>
    <xf numFmtId="186" fontId="82" fillId="0" borderId="0" applyFill="0" applyBorder="0" applyAlignment="0" applyProtection="0"/>
    <xf numFmtId="187" fontId="82" fillId="0" borderId="0" applyFont="0" applyFill="0" applyBorder="0" applyAlignment="0" applyProtection="0"/>
    <xf numFmtId="0" fontId="82" fillId="0" borderId="0" applyFill="0" applyBorder="0" applyAlignment="0" applyProtection="0"/>
    <xf numFmtId="188" fontId="82" fillId="0" borderId="0" applyFill="0" applyBorder="0" applyAlignment="0" applyProtection="0"/>
    <xf numFmtId="41" fontId="82" fillId="0" borderId="0" applyFill="0" applyBorder="0" applyAlignment="0" applyProtection="0"/>
    <xf numFmtId="3" fontId="90" fillId="0" borderId="0" applyFont="0" applyFill="0" applyBorder="0" applyAlignment="0" applyProtection="0"/>
    <xf numFmtId="189" fontId="82" fillId="0" borderId="0" applyFont="0" applyFill="0" applyBorder="0" applyAlignment="0" applyProtection="0"/>
    <xf numFmtId="190" fontId="78" fillId="0" borderId="0" applyFont="0" applyFill="0" applyBorder="0" applyAlignment="0" applyProtection="0"/>
    <xf numFmtId="189" fontId="40" fillId="0" borderId="0" applyFont="0" applyFill="0" applyBorder="0" applyAlignment="0" applyProtection="0"/>
    <xf numFmtId="191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169" fontId="89" fillId="0" borderId="0" applyFill="0" applyBorder="0" applyAlignment="0" applyProtection="0"/>
    <xf numFmtId="0" fontId="91" fillId="0" borderId="155" applyNumberFormat="0" applyFill="0" applyAlignment="0" applyProtection="0"/>
    <xf numFmtId="0" fontId="92" fillId="0" borderId="0" applyNumberFormat="0" applyFill="0" applyBorder="0" applyAlignment="0" applyProtection="0"/>
    <xf numFmtId="2" fontId="90" fillId="0" borderId="0" applyFont="0" applyFill="0" applyBorder="0" applyAlignment="0" applyProtection="0"/>
    <xf numFmtId="0" fontId="93" fillId="34" borderId="0" applyNumberFormat="0" applyBorder="0" applyAlignment="0" applyProtection="0"/>
    <xf numFmtId="0" fontId="93" fillId="36" borderId="0" applyNumberFormat="0" applyBorder="0" applyAlignment="0" applyProtection="0"/>
    <xf numFmtId="38" fontId="94" fillId="75" borderId="0" applyNumberFormat="0" applyBorder="0" applyAlignment="0" applyProtection="0"/>
    <xf numFmtId="0" fontId="95" fillId="78" borderId="150"/>
    <xf numFmtId="0" fontId="50" fillId="0" borderId="156" applyNumberFormat="0" applyAlignment="0" applyProtection="0">
      <alignment horizontal="left" vertical="center"/>
    </xf>
    <xf numFmtId="0" fontId="50" fillId="0" borderId="10">
      <alignment horizontal="left" vertical="center"/>
    </xf>
    <xf numFmtId="0" fontId="73" fillId="79" borderId="157">
      <alignment vertical="center" wrapText="1"/>
    </xf>
    <xf numFmtId="0" fontId="96" fillId="0" borderId="158" applyNumberFormat="0" applyFill="0" applyAlignment="0" applyProtection="0"/>
    <xf numFmtId="0" fontId="97" fillId="0" borderId="159" applyNumberFormat="0" applyFill="0" applyAlignment="0" applyProtection="0"/>
    <xf numFmtId="0" fontId="98" fillId="0" borderId="160" applyNumberFormat="0" applyFill="0" applyAlignment="0" applyProtection="0"/>
    <xf numFmtId="0" fontId="99" fillId="0" borderId="161" applyNumberFormat="0" applyFill="0" applyAlignment="0" applyProtection="0"/>
    <xf numFmtId="0" fontId="100" fillId="0" borderId="162" applyNumberFormat="0" applyFill="0" applyAlignment="0" applyProtection="0"/>
    <xf numFmtId="0" fontId="91" fillId="0" borderId="163" applyNumberFormat="0" applyFill="0" applyAlignment="0" applyProtection="0"/>
    <xf numFmtId="0" fontId="10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10" fontId="94" fillId="80" borderId="91" applyNumberFormat="0" applyBorder="0" applyAlignment="0" applyProtection="0"/>
    <xf numFmtId="0" fontId="104" fillId="32" borderId="153" applyNumberFormat="0" applyAlignment="0" applyProtection="0"/>
    <xf numFmtId="0" fontId="104" fillId="41" borderId="153" applyNumberFormat="0" applyAlignment="0" applyProtection="0"/>
    <xf numFmtId="0" fontId="105" fillId="0" borderId="164" applyNumberFormat="0" applyFill="0" applyAlignment="0" applyProtection="0"/>
    <xf numFmtId="182" fontId="106" fillId="0" borderId="0" applyFont="0" applyFill="0" applyBorder="0" applyAlignment="0" applyProtection="0"/>
    <xf numFmtId="192" fontId="106" fillId="0" borderId="0" applyFont="0" applyFill="0" applyBorder="0" applyAlignment="0" applyProtection="0"/>
    <xf numFmtId="193" fontId="106" fillId="0" borderId="0" applyFont="0" applyFill="0" applyBorder="0" applyAlignment="0" applyProtection="0"/>
    <xf numFmtId="194" fontId="106" fillId="0" borderId="0" applyFont="0" applyFill="0" applyBorder="0" applyAlignment="0" applyProtection="0"/>
    <xf numFmtId="0" fontId="107" fillId="48" borderId="0" applyNumberFormat="0" applyBorder="0" applyAlignment="0" applyProtection="0"/>
    <xf numFmtId="0" fontId="107" fillId="79" borderId="0" applyNumberFormat="0" applyBorder="0" applyAlignment="0" applyProtection="0"/>
    <xf numFmtId="195" fontId="108" fillId="0" borderId="0"/>
    <xf numFmtId="0" fontId="40" fillId="0" borderId="0"/>
    <xf numFmtId="0" fontId="109" fillId="0" borderId="0">
      <alignment vertical="center"/>
    </xf>
    <xf numFmtId="0" fontId="78" fillId="0" borderId="0"/>
    <xf numFmtId="0" fontId="82" fillId="0" borderId="0"/>
    <xf numFmtId="0" fontId="82" fillId="0" borderId="0">
      <protection locked="0"/>
    </xf>
    <xf numFmtId="0" fontId="78" fillId="0" borderId="0"/>
    <xf numFmtId="0" fontId="82" fillId="0" borderId="0"/>
    <xf numFmtId="0" fontId="40" fillId="0" borderId="0"/>
    <xf numFmtId="0" fontId="82" fillId="35" borderId="165" applyNumberFormat="0" applyAlignment="0" applyProtection="0"/>
    <xf numFmtId="0" fontId="78" fillId="35" borderId="166" applyNumberFormat="0" applyAlignment="0" applyProtection="0"/>
    <xf numFmtId="0" fontId="82" fillId="80" borderId="165" applyNumberFormat="0" applyFont="0" applyAlignment="0" applyProtection="0"/>
    <xf numFmtId="0" fontId="78" fillId="35" borderId="165" applyNumberFormat="0" applyAlignment="0" applyProtection="0"/>
    <xf numFmtId="0" fontId="78" fillId="80" borderId="165" applyNumberFormat="0" applyFont="0" applyAlignment="0" applyProtection="0"/>
    <xf numFmtId="0" fontId="110" fillId="74" borderId="167" applyNumberFormat="0" applyAlignment="0" applyProtection="0"/>
    <xf numFmtId="0" fontId="110" fillId="29" borderId="167" applyNumberFormat="0" applyAlignment="0" applyProtection="0"/>
    <xf numFmtId="0" fontId="110" fillId="75" borderId="167" applyNumberFormat="0" applyAlignment="0" applyProtection="0"/>
    <xf numFmtId="10" fontId="7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ill="0" applyBorder="0" applyAlignment="0" applyProtection="0"/>
    <xf numFmtId="9" fontId="82" fillId="0" borderId="0" applyFill="0" applyBorder="0" applyAlignment="0" applyProtection="0"/>
    <xf numFmtId="9" fontId="111" fillId="0" borderId="0" applyFont="0" applyFill="0" applyBorder="0" applyAlignment="0" applyProtection="0"/>
    <xf numFmtId="9" fontId="112" fillId="0" borderId="168" applyNumberFormat="0" applyBorder="0"/>
    <xf numFmtId="0" fontId="113" fillId="0" borderId="0">
      <alignment horizontal="center" vertical="top"/>
    </xf>
    <xf numFmtId="4" fontId="113" fillId="0" borderId="0">
      <alignment horizontal="center" vertical="top"/>
    </xf>
    <xf numFmtId="0" fontId="114" fillId="0" borderId="0">
      <alignment horizontal="center" vertical="top"/>
    </xf>
    <xf numFmtId="4" fontId="114" fillId="0" borderId="0">
      <alignment horizontal="center" vertical="top"/>
    </xf>
    <xf numFmtId="0" fontId="115" fillId="0" borderId="0">
      <alignment horizontal="center" vertical="top"/>
    </xf>
    <xf numFmtId="0" fontId="116" fillId="0" borderId="0">
      <alignment horizontal="left" vertical="top"/>
    </xf>
    <xf numFmtId="0" fontId="115" fillId="0" borderId="0">
      <alignment horizontal="left" vertical="top"/>
    </xf>
    <xf numFmtId="4" fontId="115" fillId="0" borderId="0">
      <alignment horizontal="right" vertical="top"/>
    </xf>
    <xf numFmtId="4" fontId="117" fillId="0" borderId="0">
      <alignment horizontal="right" vertical="top"/>
    </xf>
    <xf numFmtId="0" fontId="118" fillId="0" borderId="0">
      <alignment horizontal="center" vertical="top"/>
    </xf>
    <xf numFmtId="4" fontId="118" fillId="0" borderId="0">
      <alignment horizontal="center" vertical="top"/>
    </xf>
    <xf numFmtId="4" fontId="119" fillId="0" borderId="0">
      <alignment horizontal="right" vertical="top"/>
    </xf>
    <xf numFmtId="0" fontId="120" fillId="0" borderId="0">
      <alignment horizontal="center" vertical="top"/>
    </xf>
    <xf numFmtId="4" fontId="120" fillId="0" borderId="0">
      <alignment horizontal="center" vertical="top"/>
    </xf>
    <xf numFmtId="0" fontId="121" fillId="0" borderId="0">
      <alignment horizontal="left" vertical="top"/>
    </xf>
    <xf numFmtId="0" fontId="122" fillId="0" borderId="0">
      <alignment horizontal="left" vertical="top"/>
    </xf>
    <xf numFmtId="4" fontId="115" fillId="0" borderId="0">
      <alignment horizontal="center" vertical="top"/>
    </xf>
    <xf numFmtId="4" fontId="122" fillId="0" borderId="0">
      <alignment horizontal="right" vertical="top"/>
    </xf>
    <xf numFmtId="4" fontId="115" fillId="0" borderId="0">
      <alignment horizontal="left" vertical="top"/>
    </xf>
    <xf numFmtId="0" fontId="119" fillId="0" borderId="0">
      <alignment horizontal="left" vertical="top"/>
    </xf>
    <xf numFmtId="3" fontId="78" fillId="0" borderId="91" applyNumberFormat="0" applyFont="0" applyFill="0" applyAlignment="0" applyProtection="0">
      <alignment vertical="center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169" applyNumberFormat="0" applyFill="0" applyAlignment="0" applyProtection="0"/>
    <xf numFmtId="0" fontId="125" fillId="0" borderId="170" applyNumberFormat="0" applyFill="0" applyAlignment="0" applyProtection="0"/>
    <xf numFmtId="4" fontId="126" fillId="0" borderId="0" applyFont="0" applyFill="0" applyBorder="0" applyAlignment="0" applyProtection="0"/>
    <xf numFmtId="196" fontId="126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171"/>
  </cellStyleXfs>
  <cellXfs count="786">
    <xf numFmtId="0" fontId="0" fillId="0" borderId="0" xfId="0"/>
    <xf numFmtId="0" fontId="0" fillId="0" borderId="0" xfId="0" applyAlignment="1">
      <alignment vertical="center"/>
    </xf>
    <xf numFmtId="19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97" fontId="35" fillId="0" borderId="0" xfId="0" applyNumberFormat="1" applyFont="1" applyAlignment="1">
      <alignment horizontal="center" vertical="center"/>
    </xf>
    <xf numFmtId="16" fontId="35" fillId="0" borderId="1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197" fontId="36" fillId="0" borderId="12" xfId="0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" fontId="0" fillId="2" borderId="14" xfId="0" applyNumberForma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1" fontId="37" fillId="2" borderId="15" xfId="0" applyNumberFormat="1" applyFont="1" applyFill="1" applyBorder="1" applyAlignment="1">
      <alignment horizontal="center" vertical="center"/>
    </xf>
    <xf numFmtId="197" fontId="37" fillId="2" borderId="15" xfId="0" applyNumberFormat="1" applyFont="1" applyFill="1" applyBorder="1" applyAlignment="1">
      <alignment horizontal="center" vertical="center"/>
    </xf>
    <xf numFmtId="20" fontId="37" fillId="2" borderId="16" xfId="0" applyNumberFormat="1" applyFont="1" applyFill="1" applyBorder="1" applyAlignment="1">
      <alignment horizontal="center" vertical="center"/>
    </xf>
    <xf numFmtId="197" fontId="37" fillId="2" borderId="16" xfId="0" applyNumberFormat="1" applyFont="1" applyFill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97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vertical="center"/>
    </xf>
    <xf numFmtId="0" fontId="38" fillId="3" borderId="17" xfId="0" applyFon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97" fontId="0" fillId="3" borderId="18" xfId="0" applyNumberFormat="1" applyFill="1" applyBorder="1" applyAlignment="1">
      <alignment horizontal="center" vertical="center"/>
    </xf>
    <xf numFmtId="20" fontId="0" fillId="3" borderId="19" xfId="0" applyNumberFormat="1" applyFill="1" applyBorder="1" applyAlignment="1">
      <alignment vertical="center"/>
    </xf>
    <xf numFmtId="1" fontId="35" fillId="0" borderId="0" xfId="0" applyNumberFormat="1" applyFont="1" applyAlignment="1">
      <alignment vertical="center"/>
    </xf>
    <xf numFmtId="4" fontId="35" fillId="0" borderId="0" xfId="0" applyNumberFormat="1" applyFont="1" applyAlignment="1">
      <alignment vertical="center"/>
    </xf>
    <xf numFmtId="4" fontId="39" fillId="4" borderId="20" xfId="4" applyNumberFormat="1" applyFill="1" applyBorder="1" applyAlignment="1">
      <alignment horizontal="center" vertical="center"/>
    </xf>
    <xf numFmtId="1" fontId="36" fillId="0" borderId="12" xfId="0" applyNumberFormat="1" applyFont="1" applyBorder="1" applyAlignment="1">
      <alignment horizontal="center" vertical="center"/>
    </xf>
    <xf numFmtId="4" fontId="36" fillId="0" borderId="24" xfId="0" applyNumberFormat="1" applyFont="1" applyBorder="1" applyAlignment="1">
      <alignment horizontal="center" vertical="center"/>
    </xf>
    <xf numFmtId="1" fontId="37" fillId="2" borderId="16" xfId="0" applyNumberFormat="1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4" fontId="37" fillId="2" borderId="16" xfId="0" applyNumberFormat="1" applyFont="1" applyFill="1" applyBorder="1" applyAlignment="1">
      <alignment vertical="center"/>
    </xf>
    <xf numFmtId="0" fontId="40" fillId="0" borderId="26" xfId="0" applyFont="1" applyBorder="1" applyAlignment="1">
      <alignment vertical="center"/>
    </xf>
    <xf numFmtId="0" fontId="37" fillId="2" borderId="15" xfId="0" applyFont="1" applyFill="1" applyBorder="1" applyAlignment="1">
      <alignment horizontal="center" vertical="center"/>
    </xf>
    <xf numFmtId="0" fontId="41" fillId="0" borderId="26" xfId="0" applyFont="1" applyBorder="1" applyAlignment="1">
      <alignment vertical="center"/>
    </xf>
    <xf numFmtId="1" fontId="0" fillId="0" borderId="16" xfId="0" applyNumberFormat="1" applyBorder="1" applyAlignment="1">
      <alignment vertical="center"/>
    </xf>
    <xf numFmtId="4" fontId="0" fillId="0" borderId="16" xfId="0" applyNumberFormat="1" applyBorder="1" applyAlignment="1">
      <alignment vertical="center"/>
    </xf>
    <xf numFmtId="0" fontId="0" fillId="0" borderId="27" xfId="0" applyBorder="1" applyAlignment="1">
      <alignment vertical="center"/>
    </xf>
    <xf numFmtId="1" fontId="0" fillId="3" borderId="19" xfId="0" applyNumberFormat="1" applyFill="1" applyBorder="1" applyAlignment="1">
      <alignment vertical="center"/>
    </xf>
    <xf numFmtId="4" fontId="38" fillId="3" borderId="19" xfId="3" applyNumberFormat="1" applyFont="1" applyFill="1" applyBorder="1" applyAlignment="1">
      <alignment horizontal="right" vertical="center"/>
    </xf>
    <xf numFmtId="0" fontId="0" fillId="3" borderId="28" xfId="0" applyFill="1" applyBorder="1" applyAlignment="1">
      <alignment vertical="center"/>
    </xf>
    <xf numFmtId="4" fontId="40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35" fillId="0" borderId="0" xfId="0" applyNumberFormat="1" applyFont="1" applyAlignment="1">
      <alignment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97" fontId="36" fillId="0" borderId="0" xfId="0" applyNumberFormat="1" applyFont="1" applyAlignment="1">
      <alignment horizontal="center" vertical="center"/>
    </xf>
    <xf numFmtId="20" fontId="37" fillId="2" borderId="16" xfId="0" applyNumberFormat="1" applyFont="1" applyFill="1" applyBorder="1" applyAlignment="1">
      <alignment horizontal="right" vertical="center"/>
    </xf>
    <xf numFmtId="20" fontId="37" fillId="2" borderId="30" xfId="0" applyNumberFormat="1" applyFont="1" applyFill="1" applyBorder="1" applyAlignment="1">
      <alignment vertical="center"/>
    </xf>
    <xf numFmtId="1" fontId="36" fillId="0" borderId="0" xfId="0" applyNumberFormat="1" applyFont="1" applyAlignment="1">
      <alignment horizontal="center" vertical="center"/>
    </xf>
    <xf numFmtId="4" fontId="36" fillId="0" borderId="0" xfId="0" applyNumberFormat="1" applyFont="1" applyAlignment="1">
      <alignment horizontal="center" vertical="center"/>
    </xf>
    <xf numFmtId="0" fontId="37" fillId="2" borderId="16" xfId="0" applyFont="1" applyFill="1" applyBorder="1" applyAlignment="1">
      <alignment horizontal="right" vertical="center"/>
    </xf>
    <xf numFmtId="20" fontId="37" fillId="2" borderId="16" xfId="0" applyNumberFormat="1" applyFont="1" applyFill="1" applyBorder="1" applyAlignment="1">
      <alignment vertical="center"/>
    </xf>
    <xf numFmtId="0" fontId="37" fillId="2" borderId="16" xfId="0" applyFont="1" applyFill="1" applyBorder="1" applyAlignment="1">
      <alignment vertical="center"/>
    </xf>
    <xf numFmtId="1" fontId="37" fillId="2" borderId="16" xfId="0" applyNumberFormat="1" applyFont="1" applyFill="1" applyBorder="1" applyAlignment="1">
      <alignment horizontal="right" vertical="center"/>
    </xf>
    <xf numFmtId="0" fontId="36" fillId="0" borderId="31" xfId="0" applyFont="1" applyBorder="1" applyAlignment="1">
      <alignment horizontal="center" vertical="center"/>
    </xf>
    <xf numFmtId="16" fontId="0" fillId="2" borderId="15" xfId="0" applyNumberFormat="1" applyFill="1" applyBorder="1" applyAlignment="1">
      <alignment horizontal="center" vertical="center"/>
    </xf>
    <xf numFmtId="197" fontId="0" fillId="0" borderId="0" xfId="0" applyNumberFormat="1" applyAlignment="1">
      <alignment vertical="center"/>
    </xf>
    <xf numFmtId="197" fontId="35" fillId="0" borderId="0" xfId="0" applyNumberFormat="1" applyFont="1" applyAlignment="1">
      <alignment vertical="center"/>
    </xf>
    <xf numFmtId="197" fontId="0" fillId="3" borderId="18" xfId="0" applyNumberFormat="1" applyFill="1" applyBorder="1" applyAlignment="1">
      <alignment vertical="center"/>
    </xf>
    <xf numFmtId="4" fontId="37" fillId="2" borderId="16" xfId="0" applyNumberFormat="1" applyFont="1" applyFill="1" applyBorder="1" applyAlignment="1">
      <alignment horizontal="center" vertical="center"/>
    </xf>
    <xf numFmtId="0" fontId="40" fillId="0" borderId="27" xfId="0" applyFont="1" applyBorder="1" applyAlignment="1">
      <alignment vertical="center"/>
    </xf>
    <xf numFmtId="4" fontId="37" fillId="2" borderId="15" xfId="0" applyNumberFormat="1" applyFont="1" applyFill="1" applyBorder="1" applyAlignment="1">
      <alignment horizontal="center" vertical="center"/>
    </xf>
    <xf numFmtId="16" fontId="37" fillId="2" borderId="14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35" fillId="0" borderId="0" xfId="0" applyNumberFormat="1" applyFont="1" applyAlignment="1">
      <alignment vertical="center"/>
    </xf>
    <xf numFmtId="198" fontId="36" fillId="0" borderId="1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4" xfId="0" applyNumberFormat="1" applyBorder="1" applyAlignment="1">
      <alignment vertical="center"/>
    </xf>
    <xf numFmtId="199" fontId="0" fillId="0" borderId="14" xfId="0" applyNumberFormat="1" applyBorder="1" applyAlignment="1">
      <alignment horizontal="center" vertical="center"/>
    </xf>
    <xf numFmtId="4" fontId="0" fillId="0" borderId="14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98" fontId="0" fillId="0" borderId="15" xfId="0" applyNumberFormat="1" applyBorder="1" applyAlignment="1">
      <alignment vertical="center"/>
    </xf>
    <xf numFmtId="0" fontId="38" fillId="3" borderId="32" xfId="0" applyFont="1" applyFill="1" applyBorder="1" applyAlignment="1">
      <alignment vertical="center"/>
    </xf>
    <xf numFmtId="0" fontId="38" fillId="3" borderId="33" xfId="0" applyFont="1" applyFill="1" applyBorder="1" applyAlignment="1">
      <alignment horizontal="center" vertical="center"/>
    </xf>
    <xf numFmtId="199" fontId="38" fillId="3" borderId="33" xfId="0" applyNumberFormat="1" applyFont="1" applyFill="1" applyBorder="1" applyAlignment="1">
      <alignment horizontal="center" vertical="center"/>
    </xf>
    <xf numFmtId="4" fontId="38" fillId="3" borderId="33" xfId="0" applyNumberFormat="1" applyFont="1" applyFill="1" applyBorder="1" applyAlignment="1">
      <alignment horizontal="right" vertical="center"/>
    </xf>
    <xf numFmtId="0" fontId="38" fillId="3" borderId="35" xfId="0" applyFont="1" applyFill="1" applyBorder="1" applyAlignment="1">
      <alignment vertical="center"/>
    </xf>
    <xf numFmtId="0" fontId="38" fillId="3" borderId="36" xfId="0" applyFont="1" applyFill="1" applyBorder="1" applyAlignment="1">
      <alignment horizontal="center" vertical="center"/>
    </xf>
    <xf numFmtId="199" fontId="38" fillId="3" borderId="36" xfId="0" applyNumberFormat="1" applyFont="1" applyFill="1" applyBorder="1" applyAlignment="1">
      <alignment horizontal="center" vertical="center"/>
    </xf>
    <xf numFmtId="4" fontId="38" fillId="3" borderId="36" xfId="0" applyNumberFormat="1" applyFont="1" applyFill="1" applyBorder="1" applyAlignment="1">
      <alignment horizontal="right" vertical="center"/>
    </xf>
    <xf numFmtId="0" fontId="42" fillId="4" borderId="20" xfId="4" applyFont="1" applyFill="1" applyBorder="1" applyAlignment="1">
      <alignment horizontal="center" vertical="center"/>
    </xf>
    <xf numFmtId="4" fontId="0" fillId="0" borderId="30" xfId="0" applyNumberFormat="1" applyBorder="1" applyAlignment="1">
      <alignment vertical="center"/>
    </xf>
    <xf numFmtId="4" fontId="0" fillId="0" borderId="15" xfId="0" applyNumberFormat="1" applyBorder="1" applyAlignment="1">
      <alignment vertical="center"/>
    </xf>
    <xf numFmtId="4" fontId="38" fillId="3" borderId="33" xfId="3" applyNumberFormat="1" applyFont="1" applyFill="1" applyBorder="1" applyAlignment="1">
      <alignment horizontal="right" vertical="center"/>
    </xf>
    <xf numFmtId="0" fontId="38" fillId="3" borderId="37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36" fillId="5" borderId="12" xfId="0" applyFont="1" applyFill="1" applyBorder="1" applyAlignment="1">
      <alignment horizontal="center" vertical="center"/>
    </xf>
    <xf numFmtId="4" fontId="0" fillId="5" borderId="14" xfId="0" applyNumberFormat="1" applyFill="1" applyBorder="1" applyAlignment="1">
      <alignment vertical="center"/>
    </xf>
    <xf numFmtId="0" fontId="39" fillId="4" borderId="20" xfId="4" applyFill="1" applyBorder="1" applyAlignment="1">
      <alignment horizontal="center" vertical="center"/>
    </xf>
    <xf numFmtId="0" fontId="40" fillId="0" borderId="37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4" fontId="40" fillId="5" borderId="14" xfId="0" applyNumberFormat="1" applyFont="1" applyFill="1" applyBorder="1" applyAlignment="1">
      <alignment vertical="center"/>
    </xf>
    <xf numFmtId="198" fontId="0" fillId="0" borderId="14" xfId="0" applyNumberFormat="1" applyBorder="1" applyAlignment="1">
      <alignment vertical="center"/>
    </xf>
    <xf numFmtId="198" fontId="40" fillId="0" borderId="14" xfId="0" applyNumberFormat="1" applyFont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36" fillId="0" borderId="0" xfId="0" applyNumberFormat="1" applyFont="1" applyAlignment="1">
      <alignment horizontal="left" vertical="top"/>
    </xf>
    <xf numFmtId="180" fontId="35" fillId="0" borderId="0" xfId="0" applyNumberFormat="1" applyFont="1" applyAlignment="1">
      <alignment horizontal="center" vertical="center"/>
    </xf>
    <xf numFmtId="180" fontId="36" fillId="6" borderId="12" xfId="0" applyNumberFormat="1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center" vertical="center"/>
    </xf>
    <xf numFmtId="0" fontId="40" fillId="0" borderId="45" xfId="0" applyFont="1" applyBorder="1" applyAlignment="1">
      <alignment horizontal="center" vertical="center"/>
    </xf>
    <xf numFmtId="16" fontId="0" fillId="0" borderId="46" xfId="0" applyNumberFormat="1" applyBorder="1" applyAlignment="1">
      <alignment horizontal="center" vertical="center"/>
    </xf>
    <xf numFmtId="1" fontId="40" fillId="2" borderId="45" xfId="0" applyNumberFormat="1" applyFont="1" applyFill="1" applyBorder="1" applyAlignment="1">
      <alignment vertical="center"/>
    </xf>
    <xf numFmtId="0" fontId="40" fillId="0" borderId="45" xfId="0" applyFont="1" applyBorder="1" applyAlignment="1">
      <alignment vertical="center"/>
    </xf>
    <xf numFmtId="180" fontId="0" fillId="0" borderId="15" xfId="0" applyNumberFormat="1" applyBorder="1" applyAlignment="1">
      <alignment horizontal="center" vertical="center"/>
    </xf>
    <xf numFmtId="20" fontId="0" fillId="0" borderId="46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1" fontId="40" fillId="2" borderId="47" xfId="0" applyNumberFormat="1" applyFont="1" applyFill="1" applyBorder="1" applyAlignment="1">
      <alignment vertical="center"/>
    </xf>
    <xf numFmtId="0" fontId="40" fillId="0" borderId="47" xfId="0" applyFont="1" applyBorder="1" applyAlignment="1">
      <alignment vertical="center"/>
    </xf>
    <xf numFmtId="0" fontId="0" fillId="0" borderId="47" xfId="0" applyBorder="1" applyAlignment="1">
      <alignment vertical="center"/>
    </xf>
    <xf numFmtId="180" fontId="0" fillId="0" borderId="15" xfId="0" applyNumberFormat="1" applyBorder="1" applyAlignment="1">
      <alignment vertical="center"/>
    </xf>
    <xf numFmtId="0" fontId="38" fillId="3" borderId="48" xfId="0" applyFont="1" applyFill="1" applyBorder="1" applyAlignment="1">
      <alignment vertical="center"/>
    </xf>
    <xf numFmtId="180" fontId="0" fillId="3" borderId="18" xfId="0" applyNumberFormat="1" applyFill="1" applyBorder="1" applyAlignment="1">
      <alignment vertical="center"/>
    </xf>
    <xf numFmtId="4" fontId="35" fillId="0" borderId="0" xfId="0" applyNumberFormat="1" applyFont="1" applyAlignment="1">
      <alignment horizontal="right" vertical="center"/>
    </xf>
    <xf numFmtId="4" fontId="36" fillId="0" borderId="0" xfId="0" applyNumberFormat="1" applyFont="1" applyAlignment="1">
      <alignment horizontal="right" vertical="center"/>
    </xf>
    <xf numFmtId="4" fontId="36" fillId="0" borderId="0" xfId="3" applyNumberFormat="1" applyFont="1" applyAlignment="1">
      <alignment horizontal="right" vertical="center"/>
    </xf>
    <xf numFmtId="4" fontId="36" fillId="6" borderId="1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4" fontId="0" fillId="0" borderId="46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2" borderId="46" xfId="3" applyNumberFormat="1" applyFont="1" applyFill="1" applyBorder="1" applyAlignment="1">
      <alignment horizontal="right" vertical="center"/>
    </xf>
    <xf numFmtId="4" fontId="0" fillId="0" borderId="46" xfId="3" applyNumberFormat="1" applyFont="1" applyFill="1" applyBorder="1" applyAlignment="1">
      <alignment horizontal="right" vertical="center"/>
    </xf>
    <xf numFmtId="200" fontId="0" fillId="2" borderId="46" xfId="3" applyNumberFormat="1" applyFont="1" applyFill="1" applyBorder="1" applyAlignment="1">
      <alignment horizontal="right" vertical="center"/>
    </xf>
    <xf numFmtId="9" fontId="0" fillId="2" borderId="46" xfId="3" applyNumberFormat="1" applyFont="1" applyFill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4" fontId="0" fillId="3" borderId="18" xfId="0" applyNumberFormat="1" applyFill="1" applyBorder="1" applyAlignment="1">
      <alignment horizontal="right" vertical="center"/>
    </xf>
    <xf numFmtId="4" fontId="38" fillId="3" borderId="18" xfId="0" applyNumberFormat="1" applyFont="1" applyFill="1" applyBorder="1" applyAlignment="1">
      <alignment horizontal="right" vertical="center"/>
    </xf>
    <xf numFmtId="9" fontId="38" fillId="3" borderId="18" xfId="0" applyNumberFormat="1" applyFont="1" applyFill="1" applyBorder="1" applyAlignment="1">
      <alignment horizontal="right" vertical="center"/>
    </xf>
    <xf numFmtId="199" fontId="0" fillId="2" borderId="46" xfId="0" applyNumberFormat="1" applyFill="1" applyBorder="1" applyAlignment="1">
      <alignment horizontal="center" vertical="center"/>
    </xf>
    <xf numFmtId="4" fontId="0" fillId="2" borderId="59" xfId="0" applyNumberFormat="1" applyFill="1" applyBorder="1" applyAlignment="1">
      <alignment vertical="center"/>
    </xf>
    <xf numFmtId="0" fontId="40" fillId="0" borderId="60" xfId="0" applyFont="1" applyBorder="1" applyAlignment="1">
      <alignment vertical="center"/>
    </xf>
    <xf numFmtId="0" fontId="0" fillId="0" borderId="61" xfId="0" applyBorder="1" applyAlignment="1">
      <alignment vertical="center"/>
    </xf>
    <xf numFmtId="201" fontId="38" fillId="3" borderId="18" xfId="0" applyNumberFormat="1" applyFont="1" applyFill="1" applyBorder="1" applyAlignment="1">
      <alignment horizontal="right" vertical="center"/>
    </xf>
    <xf numFmtId="0" fontId="0" fillId="3" borderId="19" xfId="0" applyFill="1" applyBorder="1" applyAlignment="1">
      <alignment vertical="center"/>
    </xf>
    <xf numFmtId="0" fontId="36" fillId="0" borderId="0" xfId="0" applyFont="1" applyAlignment="1">
      <alignment horizontal="left" vertical="top"/>
    </xf>
    <xf numFmtId="17" fontId="36" fillId="0" borderId="0" xfId="0" applyNumberFormat="1" applyFont="1" applyAlignment="1">
      <alignment horizontal="left" vertical="top"/>
    </xf>
    <xf numFmtId="16" fontId="35" fillId="0" borderId="0" xfId="0" applyNumberFormat="1" applyFont="1" applyAlignment="1">
      <alignment horizontal="center" vertical="center"/>
    </xf>
    <xf numFmtId="0" fontId="40" fillId="2" borderId="62" xfId="0" applyFont="1" applyFill="1" applyBorder="1" applyAlignment="1">
      <alignment vertical="center"/>
    </xf>
    <xf numFmtId="197" fontId="0" fillId="0" borderId="14" xfId="0" applyNumberFormat="1" applyBorder="1" applyAlignment="1">
      <alignment horizontal="center" vertical="center"/>
    </xf>
    <xf numFmtId="1" fontId="40" fillId="0" borderId="45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6" xfId="0" applyBorder="1" applyAlignment="1">
      <alignment vertical="center"/>
    </xf>
    <xf numFmtId="4" fontId="0" fillId="0" borderId="46" xfId="0" applyNumberFormat="1" applyBorder="1" applyAlignment="1">
      <alignment vertical="center"/>
    </xf>
    <xf numFmtId="199" fontId="0" fillId="0" borderId="46" xfId="0" applyNumberFormat="1" applyBorder="1" applyAlignment="1">
      <alignment horizontal="center" vertical="center"/>
    </xf>
    <xf numFmtId="4" fontId="0" fillId="0" borderId="59" xfId="0" applyNumberFormat="1" applyBorder="1" applyAlignment="1">
      <alignment vertical="center"/>
    </xf>
    <xf numFmtId="1" fontId="0" fillId="0" borderId="46" xfId="0" applyNumberFormat="1" applyBorder="1" applyAlignment="1">
      <alignment vertical="center"/>
    </xf>
    <xf numFmtId="4" fontId="40" fillId="2" borderId="46" xfId="3" applyNumberFormat="1" applyFont="1" applyFill="1" applyBorder="1" applyAlignment="1">
      <alignment horizontal="right" vertical="center"/>
    </xf>
    <xf numFmtId="4" fontId="0" fillId="3" borderId="19" xfId="0" applyNumberFormat="1" applyFill="1" applyBorder="1" applyAlignment="1">
      <alignment vertical="center"/>
    </xf>
    <xf numFmtId="16" fontId="40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30" xfId="0" applyNumberFormat="1" applyBorder="1" applyAlignment="1">
      <alignment vertical="center"/>
    </xf>
    <xf numFmtId="1" fontId="40" fillId="0" borderId="14" xfId="0" applyNumberFormat="1" applyFont="1" applyBorder="1" applyAlignment="1">
      <alignment horizontal="center" vertical="center"/>
    </xf>
    <xf numFmtId="20" fontId="40" fillId="0" borderId="30" xfId="0" applyNumberFormat="1" applyFont="1" applyBorder="1" applyAlignment="1">
      <alignment vertical="center"/>
    </xf>
    <xf numFmtId="0" fontId="40" fillId="0" borderId="14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99" fontId="0" fillId="3" borderId="18" xfId="0" applyNumberFormat="1" applyFill="1" applyBorder="1" applyAlignment="1">
      <alignment horizontal="center" vertical="center"/>
    </xf>
    <xf numFmtId="4" fontId="36" fillId="0" borderId="5" xfId="0" applyNumberFormat="1" applyFont="1" applyBorder="1" applyAlignment="1">
      <alignment horizontal="center" vertical="center"/>
    </xf>
    <xf numFmtId="4" fontId="36" fillId="0" borderId="12" xfId="0" applyNumberFormat="1" applyFont="1" applyBorder="1" applyAlignment="1">
      <alignment horizontal="center" vertical="center"/>
    </xf>
    <xf numFmtId="1" fontId="0" fillId="0" borderId="30" xfId="0" applyNumberFormat="1" applyBorder="1" applyAlignment="1">
      <alignment vertical="center"/>
    </xf>
    <xf numFmtId="0" fontId="0" fillId="0" borderId="30" xfId="0" applyBorder="1" applyAlignment="1">
      <alignment vertical="center"/>
    </xf>
    <xf numFmtId="1" fontId="40" fillId="0" borderId="26" xfId="0" applyNumberFormat="1" applyFont="1" applyBorder="1" applyAlignment="1">
      <alignment horizontal="center" vertical="center"/>
    </xf>
    <xf numFmtId="20" fontId="0" fillId="0" borderId="30" xfId="0" applyNumberFormat="1" applyBorder="1" applyAlignment="1">
      <alignment horizontal="right" vertical="center"/>
    </xf>
    <xf numFmtId="41" fontId="38" fillId="3" borderId="18" xfId="3" applyFont="1" applyFill="1" applyBorder="1" applyAlignment="1">
      <alignment vertical="center"/>
    </xf>
    <xf numFmtId="4" fontId="38" fillId="3" borderId="19" xfId="3" applyNumberFormat="1" applyFont="1" applyFill="1" applyBorder="1" applyAlignment="1">
      <alignment vertical="center"/>
    </xf>
    <xf numFmtId="41" fontId="38" fillId="3" borderId="28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right" vertical="center"/>
    </xf>
    <xf numFmtId="197" fontId="0" fillId="0" borderId="46" xfId="0" applyNumberFormat="1" applyBorder="1" applyAlignment="1">
      <alignment horizontal="center" vertical="center"/>
    </xf>
    <xf numFmtId="16" fontId="0" fillId="0" borderId="15" xfId="0" applyNumberFormat="1" applyBorder="1" applyAlignment="1">
      <alignment vertical="center"/>
    </xf>
    <xf numFmtId="4" fontId="35" fillId="0" borderId="0" xfId="0" applyNumberFormat="1" applyFont="1" applyAlignment="1">
      <alignment horizontal="center" vertical="center"/>
    </xf>
    <xf numFmtId="198" fontId="35" fillId="0" borderId="0" xfId="0" applyNumberFormat="1" applyFont="1" applyAlignment="1">
      <alignment horizontal="center" vertical="center"/>
    </xf>
    <xf numFmtId="198" fontId="36" fillId="0" borderId="0" xfId="0" applyNumberFormat="1" applyFont="1" applyAlignment="1">
      <alignment horizontal="center" vertical="center"/>
    </xf>
    <xf numFmtId="4" fontId="36" fillId="0" borderId="0" xfId="3" applyNumberFormat="1" applyFont="1" applyAlignment="1">
      <alignment horizontal="center" vertical="center"/>
    </xf>
    <xf numFmtId="198" fontId="36" fillId="6" borderId="12" xfId="0" applyNumberFormat="1" applyFont="1" applyFill="1" applyBorder="1" applyAlignment="1">
      <alignment horizontal="center" vertical="center"/>
    </xf>
    <xf numFmtId="4" fontId="0" fillId="3" borderId="18" xfId="0" applyNumberFormat="1" applyFill="1" applyBorder="1" applyAlignment="1">
      <alignment vertical="center"/>
    </xf>
    <xf numFmtId="198" fontId="0" fillId="3" borderId="18" xfId="0" applyNumberFormat="1" applyFill="1" applyBorder="1" applyAlignment="1">
      <alignment vertical="center"/>
    </xf>
    <xf numFmtId="0" fontId="40" fillId="0" borderId="15" xfId="0" applyFont="1" applyBorder="1" applyAlignment="1">
      <alignment horizontal="center" vertical="center"/>
    </xf>
    <xf numFmtId="1" fontId="40" fillId="0" borderId="15" xfId="0" applyNumberFormat="1" applyFont="1" applyBorder="1" applyAlignment="1">
      <alignment horizontal="center" vertical="center"/>
    </xf>
    <xf numFmtId="4" fontId="42" fillId="4" borderId="20" xfId="4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63" xfId="0" applyBorder="1" applyAlignment="1">
      <alignment vertical="center"/>
    </xf>
    <xf numFmtId="0" fontId="40" fillId="0" borderId="16" xfId="0" applyFont="1" applyBorder="1" applyAlignment="1">
      <alignment horizontal="center" vertical="center"/>
    </xf>
    <xf numFmtId="0" fontId="40" fillId="0" borderId="64" xfId="0" applyFont="1" applyBorder="1" applyAlignment="1">
      <alignment vertical="center"/>
    </xf>
    <xf numFmtId="0" fontId="0" fillId="0" borderId="64" xfId="0" applyBorder="1" applyAlignment="1">
      <alignment vertical="center"/>
    </xf>
    <xf numFmtId="0" fontId="0" fillId="3" borderId="65" xfId="0" applyFill="1" applyBorder="1" applyAlignment="1">
      <alignment vertical="center"/>
    </xf>
    <xf numFmtId="20" fontId="0" fillId="0" borderId="33" xfId="0" applyNumberFormat="1" applyBorder="1" applyAlignment="1">
      <alignment vertical="center"/>
    </xf>
    <xf numFmtId="4" fontId="40" fillId="0" borderId="14" xfId="0" applyNumberFormat="1" applyFont="1" applyBorder="1" applyAlignment="1">
      <alignment vertical="center"/>
    </xf>
    <xf numFmtId="0" fontId="36" fillId="0" borderId="24" xfId="0" applyFont="1" applyBorder="1" applyAlignment="1">
      <alignment horizontal="center" vertical="center"/>
    </xf>
    <xf numFmtId="198" fontId="36" fillId="7" borderId="12" xfId="0" applyNumberFormat="1" applyFont="1" applyFill="1" applyBorder="1" applyAlignment="1">
      <alignment horizontal="center" vertical="center"/>
    </xf>
    <xf numFmtId="198" fontId="0" fillId="0" borderId="14" xfId="0" applyNumberFormat="1" applyBorder="1"/>
    <xf numFmtId="4" fontId="40" fillId="0" borderId="26" xfId="0" applyNumberFormat="1" applyFont="1" applyBorder="1" applyAlignment="1">
      <alignment vertical="center"/>
    </xf>
    <xf numFmtId="4" fontId="38" fillId="3" borderId="37" xfId="0" applyNumberFormat="1" applyFont="1" applyFill="1" applyBorder="1" applyAlignment="1">
      <alignment horizontal="right" vertical="center"/>
    </xf>
    <xf numFmtId="4" fontId="0" fillId="3" borderId="38" xfId="0" applyNumberFormat="1" applyFill="1" applyBorder="1" applyAlignment="1">
      <alignment horizontal="right" vertical="center"/>
    </xf>
    <xf numFmtId="0" fontId="36" fillId="0" borderId="66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0" fontId="0" fillId="0" borderId="46" xfId="0" applyNumberFormat="1" applyBorder="1" applyAlignment="1">
      <alignment vertical="center"/>
    </xf>
    <xf numFmtId="0" fontId="36" fillId="0" borderId="69" xfId="0" applyFont="1" applyBorder="1" applyAlignment="1">
      <alignment horizontal="center" vertical="center"/>
    </xf>
    <xf numFmtId="0" fontId="40" fillId="0" borderId="70" xfId="0" applyFont="1" applyBorder="1" applyAlignment="1">
      <alignment vertical="center"/>
    </xf>
    <xf numFmtId="4" fontId="38" fillId="3" borderId="33" xfId="0" applyNumberFormat="1" applyFont="1" applyFill="1" applyBorder="1" applyAlignment="1">
      <alignment horizontal="center" vertical="center"/>
    </xf>
    <xf numFmtId="0" fontId="36" fillId="0" borderId="73" xfId="0" applyFont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40" fillId="2" borderId="26" xfId="0" applyFont="1" applyFill="1" applyBorder="1" applyAlignment="1">
      <alignment vertical="center"/>
    </xf>
    <xf numFmtId="20" fontId="0" fillId="0" borderId="15" xfId="0" applyNumberFormat="1" applyBorder="1" applyAlignment="1">
      <alignment vertical="center"/>
    </xf>
    <xf numFmtId="199" fontId="0" fillId="0" borderId="15" xfId="0" applyNumberFormat="1" applyBorder="1" applyAlignment="1">
      <alignment horizontal="center" vertical="center"/>
    </xf>
    <xf numFmtId="2" fontId="0" fillId="0" borderId="30" xfId="0" applyNumberFormat="1" applyBorder="1" applyAlignment="1">
      <alignment vertical="center"/>
    </xf>
    <xf numFmtId="4" fontId="40" fillId="0" borderId="0" xfId="0" applyNumberFormat="1" applyFont="1"/>
    <xf numFmtId="0" fontId="44" fillId="0" borderId="0" xfId="0" applyFont="1" applyAlignment="1">
      <alignment horizontal="center" vertical="center" wrapText="1" shrinkToFi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45" fillId="0" borderId="0" xfId="0" applyNumberFormat="1" applyFont="1"/>
    <xf numFmtId="4" fontId="0" fillId="0" borderId="0" xfId="0" applyNumberFormat="1" applyAlignment="1">
      <alignment horizontal="center" vertical="center"/>
    </xf>
    <xf numFmtId="0" fontId="47" fillId="8" borderId="73" xfId="0" applyFont="1" applyFill="1" applyBorder="1" applyAlignment="1">
      <alignment horizontal="center" vertical="center" wrapText="1" shrinkToFit="1"/>
    </xf>
    <xf numFmtId="16" fontId="0" fillId="9" borderId="77" xfId="0" applyNumberFormat="1" applyFill="1" applyBorder="1" applyAlignment="1">
      <alignment horizontal="center" vertical="center"/>
    </xf>
    <xf numFmtId="9" fontId="0" fillId="9" borderId="78" xfId="2" applyFont="1" applyFill="1" applyBorder="1" applyAlignment="1">
      <alignment horizontal="center" vertical="center"/>
    </xf>
    <xf numFmtId="4" fontId="0" fillId="9" borderId="79" xfId="3" applyNumberFormat="1" applyFont="1" applyFill="1" applyBorder="1" applyAlignment="1">
      <alignment horizontal="right" vertical="center"/>
    </xf>
    <xf numFmtId="4" fontId="40" fillId="9" borderId="80" xfId="1" applyNumberFormat="1" applyFont="1" applyFill="1" applyBorder="1" applyAlignment="1">
      <alignment horizontal="right" vertical="center"/>
    </xf>
    <xf numFmtId="4" fontId="40" fillId="9" borderId="81" xfId="3" applyNumberFormat="1" applyFont="1" applyFill="1" applyBorder="1" applyAlignment="1">
      <alignment horizontal="right" vertical="center"/>
    </xf>
    <xf numFmtId="16" fontId="0" fillId="0" borderId="82" xfId="0" applyNumberFormat="1" applyBorder="1" applyAlignment="1">
      <alignment horizontal="center" vertical="center"/>
    </xf>
    <xf numFmtId="9" fontId="0" fillId="0" borderId="30" xfId="2" applyFont="1" applyFill="1" applyBorder="1" applyAlignment="1">
      <alignment horizontal="center" vertical="center"/>
    </xf>
    <xf numFmtId="4" fontId="0" fillId="0" borderId="83" xfId="3" applyNumberFormat="1" applyFont="1" applyFill="1" applyBorder="1" applyAlignment="1">
      <alignment horizontal="right" vertical="center"/>
    </xf>
    <xf numFmtId="4" fontId="0" fillId="0" borderId="45" xfId="1" applyNumberFormat="1" applyFont="1" applyBorder="1" applyAlignment="1">
      <alignment horizontal="right" vertical="center"/>
    </xf>
    <xf numFmtId="4" fontId="0" fillId="0" borderId="14" xfId="3" applyNumberFormat="1" applyFont="1" applyFill="1" applyBorder="1" applyAlignment="1">
      <alignment horizontal="right" vertical="center"/>
    </xf>
    <xf numFmtId="16" fontId="0" fillId="9" borderId="82" xfId="0" applyNumberFormat="1" applyFill="1" applyBorder="1" applyAlignment="1">
      <alignment horizontal="center" vertical="center"/>
    </xf>
    <xf numFmtId="9" fontId="0" fillId="9" borderId="30" xfId="2" applyFont="1" applyFill="1" applyBorder="1" applyAlignment="1">
      <alignment horizontal="center" vertical="center"/>
    </xf>
    <xf numFmtId="4" fontId="0" fillId="9" borderId="83" xfId="3" applyNumberFormat="1" applyFont="1" applyFill="1" applyBorder="1" applyAlignment="1">
      <alignment horizontal="right" vertical="center"/>
    </xf>
    <xf numFmtId="4" fontId="0" fillId="9" borderId="45" xfId="1" applyNumberFormat="1" applyFont="1" applyFill="1" applyBorder="1" applyAlignment="1">
      <alignment horizontal="right" vertical="center"/>
    </xf>
    <xf numFmtId="4" fontId="0" fillId="9" borderId="14" xfId="3" applyNumberFormat="1" applyFont="1" applyFill="1" applyBorder="1" applyAlignment="1">
      <alignment horizontal="right" vertical="center"/>
    </xf>
    <xf numFmtId="4" fontId="0" fillId="0" borderId="14" xfId="3" applyNumberFormat="1" applyFont="1" applyBorder="1" applyAlignment="1">
      <alignment horizontal="right" vertical="center"/>
    </xf>
    <xf numFmtId="4" fontId="0" fillId="0" borderId="45" xfId="3" applyNumberFormat="1" applyFont="1" applyBorder="1" applyAlignment="1">
      <alignment horizontal="right" vertical="center"/>
    </xf>
    <xf numFmtId="4" fontId="0" fillId="9" borderId="45" xfId="3" applyNumberFormat="1" applyFont="1" applyFill="1" applyBorder="1" applyAlignment="1">
      <alignment horizontal="right" vertical="center"/>
    </xf>
    <xf numFmtId="9" fontId="0" fillId="0" borderId="30" xfId="2" applyFont="1" applyBorder="1" applyAlignment="1">
      <alignment horizontal="center" vertical="center"/>
    </xf>
    <xf numFmtId="4" fontId="0" fillId="0" borderId="83" xfId="3" applyNumberFormat="1" applyFont="1" applyBorder="1" applyAlignment="1">
      <alignment horizontal="right" vertical="center"/>
    </xf>
    <xf numFmtId="16" fontId="48" fillId="10" borderId="84" xfId="0" applyNumberFormat="1" applyFont="1" applyFill="1" applyBorder="1" applyAlignment="1">
      <alignment horizontal="center" vertical="center"/>
    </xf>
    <xf numFmtId="9" fontId="48" fillId="10" borderId="85" xfId="2" applyFont="1" applyFill="1" applyBorder="1" applyAlignment="1">
      <alignment horizontal="center" vertical="center"/>
    </xf>
    <xf numFmtId="4" fontId="48" fillId="10" borderId="85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47" fillId="8" borderId="89" xfId="0" applyFont="1" applyFill="1" applyBorder="1" applyAlignment="1">
      <alignment horizontal="center" vertical="center" wrapText="1" shrinkToFit="1"/>
    </xf>
    <xf numFmtId="0" fontId="47" fillId="3" borderId="84" xfId="0" applyFont="1" applyFill="1" applyBorder="1" applyAlignment="1">
      <alignment horizontal="center" vertical="center" wrapText="1" shrinkToFit="1"/>
    </xf>
    <xf numFmtId="0" fontId="50" fillId="4" borderId="85" xfId="161" applyFont="1" applyFill="1" applyBorder="1" applyAlignment="1">
      <alignment horizontal="center" vertical="center" wrapText="1"/>
    </xf>
    <xf numFmtId="4" fontId="40" fillId="9" borderId="78" xfId="3" applyNumberFormat="1" applyFont="1" applyFill="1" applyBorder="1" applyAlignment="1">
      <alignment horizontal="right" vertical="center"/>
    </xf>
    <xf numFmtId="4" fontId="0" fillId="9" borderId="81" xfId="3" applyNumberFormat="1" applyFont="1" applyFill="1" applyBorder="1" applyAlignment="1">
      <alignment horizontal="right" vertical="center"/>
    </xf>
    <xf numFmtId="4" fontId="37" fillId="9" borderId="74" xfId="3" applyNumberFormat="1" applyFont="1" applyFill="1" applyBorder="1" applyAlignment="1">
      <alignment horizontal="right" vertical="center"/>
    </xf>
    <xf numFmtId="4" fontId="0" fillId="9" borderId="75" xfId="3" applyNumberFormat="1" applyFont="1" applyFill="1" applyBorder="1" applyAlignment="1">
      <alignment horizontal="right" vertical="center"/>
    </xf>
    <xf numFmtId="4" fontId="0" fillId="0" borderId="30" xfId="3" applyNumberFormat="1" applyFont="1" applyBorder="1" applyAlignment="1">
      <alignment horizontal="right" vertical="center"/>
    </xf>
    <xf numFmtId="4" fontId="0" fillId="0" borderId="30" xfId="3" applyNumberFormat="1" applyFont="1" applyFill="1" applyBorder="1" applyAlignment="1">
      <alignment horizontal="right" vertical="center"/>
    </xf>
    <xf numFmtId="4" fontId="37" fillId="0" borderId="90" xfId="3" applyNumberFormat="1" applyFont="1" applyFill="1" applyBorder="1" applyAlignment="1">
      <alignment horizontal="right" vertical="center"/>
    </xf>
    <xf numFmtId="4" fontId="0" fillId="0" borderId="91" xfId="3" applyNumberFormat="1" applyFont="1" applyFill="1" applyBorder="1" applyAlignment="1">
      <alignment horizontal="right" vertical="center"/>
    </xf>
    <xf numFmtId="4" fontId="0" fillId="9" borderId="30" xfId="3" applyNumberFormat="1" applyFont="1" applyFill="1" applyBorder="1" applyAlignment="1">
      <alignment horizontal="right" vertical="center"/>
    </xf>
    <xf numFmtId="4" fontId="37" fillId="9" borderId="90" xfId="3" applyNumberFormat="1" applyFont="1" applyFill="1" applyBorder="1" applyAlignment="1">
      <alignment horizontal="right" vertical="center"/>
    </xf>
    <xf numFmtId="4" fontId="0" fillId="9" borderId="91" xfId="3" applyNumberFormat="1" applyFont="1" applyFill="1" applyBorder="1" applyAlignment="1">
      <alignment horizontal="right" vertical="center"/>
    </xf>
    <xf numFmtId="4" fontId="0" fillId="2" borderId="14" xfId="3" applyNumberFormat="1" applyFont="1" applyFill="1" applyBorder="1" applyAlignment="1">
      <alignment horizontal="right" vertical="center"/>
    </xf>
    <xf numFmtId="4" fontId="0" fillId="2" borderId="30" xfId="3" applyNumberFormat="1" applyFont="1" applyFill="1" applyBorder="1" applyAlignment="1">
      <alignment horizontal="right" vertical="center"/>
    </xf>
    <xf numFmtId="4" fontId="0" fillId="0" borderId="91" xfId="3" applyNumberFormat="1" applyFont="1" applyBorder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50" fillId="3" borderId="85" xfId="161" applyFont="1" applyFill="1" applyBorder="1" applyAlignment="1">
      <alignment horizontal="center" vertical="center" wrapText="1"/>
    </xf>
    <xf numFmtId="0" fontId="50" fillId="12" borderId="85" xfId="161" applyFont="1" applyFill="1" applyBorder="1" applyAlignment="1">
      <alignment horizontal="center" vertical="center" wrapText="1"/>
    </xf>
    <xf numFmtId="4" fontId="0" fillId="2" borderId="91" xfId="3" applyNumberFormat="1" applyFont="1" applyFill="1" applyBorder="1" applyAlignment="1">
      <alignment horizontal="right" vertical="center"/>
    </xf>
    <xf numFmtId="4" fontId="40" fillId="9" borderId="75" xfId="3" applyNumberFormat="1" applyFont="1" applyFill="1" applyBorder="1" applyAlignment="1">
      <alignment horizontal="right" vertical="center"/>
    </xf>
    <xf numFmtId="0" fontId="50" fillId="13" borderId="93" xfId="16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51" fillId="0" borderId="0" xfId="0" applyFont="1" applyAlignment="1">
      <alignment vertical="center"/>
    </xf>
    <xf numFmtId="202" fontId="52" fillId="0" borderId="0" xfId="161" applyNumberFormat="1" applyFont="1"/>
    <xf numFmtId="16" fontId="0" fillId="0" borderId="0" xfId="0" applyNumberFormat="1" applyAlignment="1">
      <alignment vertical="center"/>
    </xf>
    <xf numFmtId="0" fontId="0" fillId="0" borderId="74" xfId="0" applyBorder="1" applyAlignment="1">
      <alignment horizontal="center" vertical="center"/>
    </xf>
    <xf numFmtId="16" fontId="0" fillId="0" borderId="75" xfId="0" applyNumberFormat="1" applyBorder="1" applyAlignment="1">
      <alignment horizontal="center" vertical="center"/>
    </xf>
    <xf numFmtId="3" fontId="0" fillId="0" borderId="75" xfId="0" applyNumberFormat="1" applyBorder="1" applyAlignment="1">
      <alignment horizontal="right" vertical="center"/>
    </xf>
    <xf numFmtId="4" fontId="0" fillId="0" borderId="75" xfId="0" applyNumberFormat="1" applyBorder="1" applyAlignment="1">
      <alignment horizontal="right" vertical="center"/>
    </xf>
    <xf numFmtId="0" fontId="0" fillId="0" borderId="90" xfId="0" applyBorder="1" applyAlignment="1">
      <alignment horizontal="center" vertical="center"/>
    </xf>
    <xf numFmtId="16" fontId="0" fillId="0" borderId="91" xfId="0" applyNumberFormat="1" applyBorder="1" applyAlignment="1">
      <alignment horizontal="center" vertical="center"/>
    </xf>
    <xf numFmtId="3" fontId="0" fillId="0" borderId="91" xfId="0" applyNumberFormat="1" applyBorder="1" applyAlignment="1">
      <alignment horizontal="right" vertical="center"/>
    </xf>
    <xf numFmtId="0" fontId="0" fillId="0" borderId="76" xfId="0" applyBorder="1" applyAlignment="1">
      <alignment horizontal="center" vertical="center"/>
    </xf>
    <xf numFmtId="16" fontId="0" fillId="0" borderId="73" xfId="0" applyNumberFormat="1" applyBorder="1" applyAlignment="1">
      <alignment horizontal="center" vertical="center"/>
    </xf>
    <xf numFmtId="3" fontId="0" fillId="0" borderId="73" xfId="0" applyNumberFormat="1" applyBorder="1" applyAlignment="1">
      <alignment horizontal="right" vertical="center"/>
    </xf>
    <xf numFmtId="0" fontId="38" fillId="3" borderId="97" xfId="0" applyFont="1" applyFill="1" applyBorder="1" applyAlignment="1">
      <alignment vertical="center"/>
    </xf>
    <xf numFmtId="0" fontId="38" fillId="3" borderId="74" xfId="0" applyFont="1" applyFill="1" applyBorder="1" applyAlignment="1">
      <alignment horizontal="center" vertical="center"/>
    </xf>
    <xf numFmtId="4" fontId="38" fillId="3" borderId="75" xfId="0" applyNumberFormat="1" applyFont="1" applyFill="1" applyBorder="1" applyAlignment="1">
      <alignment horizontal="right" vertical="center"/>
    </xf>
    <xf numFmtId="0" fontId="38" fillId="3" borderId="98" xfId="0" applyFont="1" applyFill="1" applyBorder="1" applyAlignment="1">
      <alignment vertical="center"/>
    </xf>
    <xf numFmtId="0" fontId="38" fillId="3" borderId="76" xfId="0" applyFont="1" applyFill="1" applyBorder="1" applyAlignment="1">
      <alignment horizontal="center" vertical="center"/>
    </xf>
    <xf numFmtId="4" fontId="38" fillId="3" borderId="73" xfId="0" applyNumberFormat="1" applyFont="1" applyFill="1" applyBorder="1" applyAlignment="1">
      <alignment horizontal="right" vertical="center"/>
    </xf>
    <xf numFmtId="0" fontId="36" fillId="4" borderId="100" xfId="0" applyFont="1" applyFill="1" applyBorder="1" applyAlignment="1">
      <alignment horizontal="center" vertical="center"/>
    </xf>
    <xf numFmtId="0" fontId="36" fillId="4" borderId="96" xfId="0" applyFont="1" applyFill="1" applyBorder="1" applyAlignment="1">
      <alignment horizontal="center" vertical="center"/>
    </xf>
    <xf numFmtId="43" fontId="0" fillId="0" borderId="75" xfId="0" applyNumberFormat="1" applyBorder="1" applyAlignment="1">
      <alignment horizontal="right" vertical="center"/>
    </xf>
    <xf numFmtId="4" fontId="0" fillId="0" borderId="91" xfId="0" applyNumberFormat="1" applyBorder="1" applyAlignment="1">
      <alignment horizontal="right" vertical="center"/>
    </xf>
    <xf numFmtId="43" fontId="0" fillId="0" borderId="91" xfId="0" applyNumberFormat="1" applyBorder="1" applyAlignment="1">
      <alignment horizontal="right" vertical="center"/>
    </xf>
    <xf numFmtId="4" fontId="0" fillId="0" borderId="73" xfId="0" applyNumberFormat="1" applyBorder="1" applyAlignment="1">
      <alignment horizontal="right" vertical="center"/>
    </xf>
    <xf numFmtId="0" fontId="36" fillId="5" borderId="96" xfId="0" applyFont="1" applyFill="1" applyBorder="1" applyAlignment="1">
      <alignment horizontal="center" vertical="center"/>
    </xf>
    <xf numFmtId="0" fontId="54" fillId="0" borderId="0" xfId="161" applyFont="1"/>
    <xf numFmtId="166" fontId="55" fillId="0" borderId="0" xfId="77" applyFont="1" applyFill="1" applyBorder="1"/>
    <xf numFmtId="0" fontId="55" fillId="0" borderId="0" xfId="161" applyFont="1"/>
    <xf numFmtId="4" fontId="55" fillId="0" borderId="0" xfId="161" applyNumberFormat="1" applyFont="1"/>
    <xf numFmtId="9" fontId="55" fillId="0" borderId="0" xfId="161" applyNumberFormat="1" applyFont="1"/>
    <xf numFmtId="4" fontId="56" fillId="0" borderId="0" xfId="161" applyNumberFormat="1" applyFont="1"/>
    <xf numFmtId="0" fontId="57" fillId="0" borderId="0" xfId="161" applyFont="1" applyAlignment="1">
      <alignment vertical="center"/>
    </xf>
    <xf numFmtId="4" fontId="58" fillId="11" borderId="3" xfId="161" applyNumberFormat="1" applyFont="1" applyFill="1" applyBorder="1" applyAlignment="1">
      <alignment horizontal="center" vertical="center"/>
    </xf>
    <xf numFmtId="4" fontId="58" fillId="3" borderId="12" xfId="161" applyNumberFormat="1" applyFont="1" applyFill="1" applyBorder="1" applyAlignment="1">
      <alignment horizontal="center" vertical="center"/>
    </xf>
    <xf numFmtId="9" fontId="58" fillId="3" borderId="12" xfId="161" applyNumberFormat="1" applyFont="1" applyFill="1" applyBorder="1" applyAlignment="1">
      <alignment horizontal="center" vertical="center"/>
    </xf>
    <xf numFmtId="4" fontId="58" fillId="11" borderId="12" xfId="161" applyNumberFormat="1" applyFont="1" applyFill="1" applyBorder="1" applyAlignment="1">
      <alignment horizontal="center" vertical="center"/>
    </xf>
    <xf numFmtId="180" fontId="59" fillId="0" borderId="101" xfId="161" applyNumberFormat="1" applyFont="1" applyBorder="1"/>
    <xf numFmtId="180" fontId="59" fillId="0" borderId="102" xfId="161" applyNumberFormat="1" applyFont="1" applyBorder="1"/>
    <xf numFmtId="4" fontId="59" fillId="0" borderId="3" xfId="161" applyNumberFormat="1" applyFont="1" applyBorder="1" applyAlignment="1">
      <alignment horizontal="right" vertical="center"/>
    </xf>
    <xf numFmtId="9" fontId="59" fillId="0" borderId="3" xfId="161" applyNumberFormat="1" applyFont="1" applyBorder="1" applyAlignment="1">
      <alignment horizontal="right" vertical="center"/>
    </xf>
    <xf numFmtId="180" fontId="59" fillId="0" borderId="103" xfId="161" applyNumberFormat="1" applyFont="1" applyBorder="1"/>
    <xf numFmtId="180" fontId="59" fillId="0" borderId="104" xfId="161" applyNumberFormat="1" applyFont="1" applyBorder="1"/>
    <xf numFmtId="4" fontId="59" fillId="0" borderId="91" xfId="161" applyNumberFormat="1" applyFont="1" applyBorder="1" applyAlignment="1">
      <alignment horizontal="right" vertical="center"/>
    </xf>
    <xf numFmtId="9" fontId="59" fillId="0" borderId="91" xfId="161" applyNumberFormat="1" applyFont="1" applyBorder="1" applyAlignment="1">
      <alignment horizontal="right" vertical="center"/>
    </xf>
    <xf numFmtId="180" fontId="54" fillId="0" borderId="103" xfId="161" applyNumberFormat="1" applyFont="1" applyBorder="1"/>
    <xf numFmtId="180" fontId="55" fillId="0" borderId="103" xfId="161" applyNumberFormat="1" applyFont="1" applyBorder="1"/>
    <xf numFmtId="180" fontId="60" fillId="0" borderId="103" xfId="161" applyNumberFormat="1" applyFont="1" applyBorder="1"/>
    <xf numFmtId="180" fontId="50" fillId="0" borderId="104" xfId="161" applyNumberFormat="1" applyFont="1" applyBorder="1"/>
    <xf numFmtId="4" fontId="50" fillId="10" borderId="91" xfId="161" applyNumberFormat="1" applyFont="1" applyFill="1" applyBorder="1" applyAlignment="1">
      <alignment horizontal="right" vertical="center"/>
    </xf>
    <xf numFmtId="9" fontId="50" fillId="10" borderId="91" xfId="161" applyNumberFormat="1" applyFont="1" applyFill="1" applyBorder="1" applyAlignment="1">
      <alignment horizontal="right" vertical="center"/>
    </xf>
    <xf numFmtId="0" fontId="59" fillId="4" borderId="0" xfId="161" applyFont="1" applyFill="1" applyAlignment="1">
      <alignment horizontal="center"/>
    </xf>
    <xf numFmtId="180" fontId="50" fillId="0" borderId="103" xfId="161" applyNumberFormat="1" applyFont="1" applyBorder="1"/>
    <xf numFmtId="0" fontId="54" fillId="4" borderId="0" xfId="161" applyFont="1" applyFill="1"/>
    <xf numFmtId="3" fontId="55" fillId="4" borderId="2" xfId="161" applyNumberFormat="1" applyFont="1" applyFill="1" applyBorder="1"/>
    <xf numFmtId="3" fontId="56" fillId="0" borderId="3" xfId="161" applyNumberFormat="1" applyFont="1" applyBorder="1"/>
    <xf numFmtId="3" fontId="55" fillId="0" borderId="3" xfId="161" applyNumberFormat="1" applyFont="1" applyBorder="1"/>
    <xf numFmtId="3" fontId="50" fillId="9" borderId="3" xfId="161" applyNumberFormat="1" applyFont="1" applyFill="1" applyBorder="1" applyAlignment="1">
      <alignment horizontal="center"/>
    </xf>
    <xf numFmtId="9" fontId="50" fillId="9" borderId="3" xfId="161" applyNumberFormat="1" applyFont="1" applyFill="1" applyBorder="1" applyAlignment="1">
      <alignment horizontal="center"/>
    </xf>
    <xf numFmtId="3" fontId="55" fillId="4" borderId="11" xfId="161" applyNumberFormat="1" applyFont="1" applyFill="1" applyBorder="1"/>
    <xf numFmtId="3" fontId="56" fillId="0" borderId="12" xfId="161" applyNumberFormat="1" applyFont="1" applyBorder="1"/>
    <xf numFmtId="3" fontId="50" fillId="9" borderId="12" xfId="161" applyNumberFormat="1" applyFont="1" applyFill="1" applyBorder="1" applyAlignment="1">
      <alignment horizontal="center"/>
    </xf>
    <xf numFmtId="9" fontId="50" fillId="9" borderId="12" xfId="161" applyNumberFormat="1" applyFont="1" applyFill="1" applyBorder="1" applyAlignment="1">
      <alignment horizontal="center"/>
    </xf>
    <xf numFmtId="4" fontId="58" fillId="19" borderId="12" xfId="161" applyNumberFormat="1" applyFont="1" applyFill="1" applyBorder="1" applyAlignment="1">
      <alignment horizontal="center" vertical="center"/>
    </xf>
    <xf numFmtId="0" fontId="55" fillId="20" borderId="107" xfId="161" applyFont="1" applyFill="1" applyBorder="1"/>
    <xf numFmtId="4" fontId="55" fillId="5" borderId="108" xfId="3" applyNumberFormat="1" applyFont="1" applyFill="1" applyBorder="1"/>
    <xf numFmtId="10" fontId="56" fillId="5" borderId="108" xfId="161" applyNumberFormat="1" applyFont="1" applyFill="1" applyBorder="1"/>
    <xf numFmtId="4" fontId="50" fillId="21" borderId="108" xfId="3" applyNumberFormat="1" applyFont="1" applyFill="1" applyBorder="1"/>
    <xf numFmtId="0" fontId="55" fillId="20" borderId="94" xfId="161" applyFont="1" applyFill="1" applyBorder="1"/>
    <xf numFmtId="4" fontId="55" fillId="5" borderId="91" xfId="3" applyNumberFormat="1" applyFont="1" applyFill="1" applyBorder="1"/>
    <xf numFmtId="10" fontId="56" fillId="5" borderId="91" xfId="161" applyNumberFormat="1" applyFont="1" applyFill="1" applyBorder="1"/>
    <xf numFmtId="4" fontId="55" fillId="5" borderId="96" xfId="3" applyNumberFormat="1" applyFont="1" applyFill="1" applyBorder="1"/>
    <xf numFmtId="10" fontId="56" fillId="5" borderId="96" xfId="161" applyNumberFormat="1" applyFont="1" applyFill="1" applyBorder="1"/>
    <xf numFmtId="0" fontId="55" fillId="20" borderId="11" xfId="161" applyFont="1" applyFill="1" applyBorder="1"/>
    <xf numFmtId="4" fontId="55" fillId="5" borderId="12" xfId="3" applyNumberFormat="1" applyFont="1" applyFill="1" applyBorder="1"/>
    <xf numFmtId="10" fontId="56" fillId="5" borderId="12" xfId="161" applyNumberFormat="1" applyFont="1" applyFill="1" applyBorder="1"/>
    <xf numFmtId="4" fontId="50" fillId="11" borderId="12" xfId="3" applyNumberFormat="1" applyFont="1" applyFill="1" applyBorder="1"/>
    <xf numFmtId="4" fontId="55" fillId="0" borderId="0" xfId="1" applyNumberFormat="1" applyFont="1"/>
    <xf numFmtId="9" fontId="58" fillId="11" borderId="12" xfId="161" applyNumberFormat="1" applyFont="1" applyFill="1" applyBorder="1" applyAlignment="1">
      <alignment horizontal="center" vertical="center"/>
    </xf>
    <xf numFmtId="4" fontId="58" fillId="11" borderId="25" xfId="161" applyNumberFormat="1" applyFont="1" applyFill="1" applyBorder="1" applyAlignment="1">
      <alignment horizontal="center" vertical="center"/>
    </xf>
    <xf numFmtId="10" fontId="50" fillId="21" borderId="110" xfId="161" applyNumberFormat="1" applyFont="1" applyFill="1" applyBorder="1"/>
    <xf numFmtId="10" fontId="50" fillId="11" borderId="25" xfId="161" applyNumberFormat="1" applyFont="1" applyFill="1" applyBorder="1"/>
    <xf numFmtId="9" fontId="58" fillId="11" borderId="25" xfId="161" applyNumberFormat="1" applyFont="1" applyFill="1" applyBorder="1" applyAlignment="1">
      <alignment horizontal="center" vertical="center"/>
    </xf>
    <xf numFmtId="9" fontId="59" fillId="0" borderId="21" xfId="161" applyNumberFormat="1" applyFont="1" applyBorder="1" applyAlignment="1">
      <alignment horizontal="right" vertical="center"/>
    </xf>
    <xf numFmtId="9" fontId="59" fillId="0" borderId="111" xfId="161" applyNumberFormat="1" applyFont="1" applyBorder="1" applyAlignment="1">
      <alignment horizontal="right" vertical="center"/>
    </xf>
    <xf numFmtId="0" fontId="61" fillId="0" borderId="0" xfId="0" applyFont="1"/>
    <xf numFmtId="0" fontId="37" fillId="0" borderId="0" xfId="0" applyFont="1"/>
    <xf numFmtId="0" fontId="62" fillId="0" borderId="0" xfId="0" applyFont="1"/>
    <xf numFmtId="0" fontId="63" fillId="0" borderId="0" xfId="0" applyFont="1"/>
    <xf numFmtId="0" fontId="59" fillId="0" borderId="0" xfId="161" applyFont="1"/>
    <xf numFmtId="0" fontId="50" fillId="0" borderId="0" xfId="161" applyFont="1"/>
    <xf numFmtId="0" fontId="50" fillId="0" borderId="0" xfId="161" applyFont="1" applyAlignment="1">
      <alignment horizontal="center"/>
    </xf>
    <xf numFmtId="0" fontId="37" fillId="0" borderId="0" xfId="164" applyFont="1"/>
    <xf numFmtId="0" fontId="52" fillId="3" borderId="12" xfId="161" applyFont="1" applyFill="1" applyBorder="1" applyAlignment="1">
      <alignment horizontal="center" vertical="center"/>
    </xf>
    <xf numFmtId="0" fontId="52" fillId="9" borderId="12" xfId="161" applyFont="1" applyFill="1" applyBorder="1" applyAlignment="1">
      <alignment horizontal="center" vertical="center"/>
    </xf>
    <xf numFmtId="4" fontId="54" fillId="0" borderId="2" xfId="161" applyNumberFormat="1" applyFont="1" applyBorder="1" applyAlignment="1">
      <alignment horizontal="right" vertical="center"/>
    </xf>
    <xf numFmtId="4" fontId="54" fillId="0" borderId="3" xfId="161" applyNumberFormat="1" applyFont="1" applyBorder="1" applyAlignment="1">
      <alignment horizontal="right" vertical="center"/>
    </xf>
    <xf numFmtId="4" fontId="54" fillId="0" borderId="91" xfId="161" applyNumberFormat="1" applyFont="1" applyBorder="1" applyAlignment="1">
      <alignment horizontal="right" vertical="center"/>
    </xf>
    <xf numFmtId="4" fontId="65" fillId="0" borderId="94" xfId="161" applyNumberFormat="1" applyFont="1" applyBorder="1" applyAlignment="1">
      <alignment horizontal="right" vertical="center"/>
    </xf>
    <xf numFmtId="4" fontId="65" fillId="0" borderId="91" xfId="161" applyNumberFormat="1" applyFont="1" applyBorder="1" applyAlignment="1">
      <alignment horizontal="right" vertical="center"/>
    </xf>
    <xf numFmtId="4" fontId="50" fillId="10" borderId="94" xfId="161" applyNumberFormat="1" applyFont="1" applyFill="1" applyBorder="1" applyAlignment="1">
      <alignment horizontal="right" vertical="center"/>
    </xf>
    <xf numFmtId="3" fontId="55" fillId="4" borderId="6" xfId="161" applyNumberFormat="1" applyFont="1" applyFill="1" applyBorder="1"/>
    <xf numFmtId="3" fontId="50" fillId="5" borderId="75" xfId="161" applyNumberFormat="1" applyFont="1" applyFill="1" applyBorder="1" applyAlignment="1">
      <alignment horizontal="center"/>
    </xf>
    <xf numFmtId="0" fontId="67" fillId="16" borderId="44" xfId="161" applyFont="1" applyFill="1" applyBorder="1" applyAlignment="1">
      <alignment horizontal="center" vertical="center"/>
    </xf>
    <xf numFmtId="203" fontId="50" fillId="0" borderId="118" xfId="161" applyNumberFormat="1" applyFont="1" applyBorder="1"/>
    <xf numFmtId="180" fontId="50" fillId="0" borderId="119" xfId="161" applyNumberFormat="1" applyFont="1" applyBorder="1"/>
    <xf numFmtId="3" fontId="50" fillId="5" borderId="12" xfId="161" applyNumberFormat="1" applyFont="1" applyFill="1" applyBorder="1" applyAlignment="1">
      <alignment horizontal="center"/>
    </xf>
    <xf numFmtId="0" fontId="39" fillId="10" borderId="0" xfId="4" applyFill="1" applyAlignment="1">
      <alignment horizontal="center" vertical="center"/>
    </xf>
    <xf numFmtId="0" fontId="39" fillId="10" borderId="0" xfId="4" applyFill="1"/>
    <xf numFmtId="0" fontId="52" fillId="4" borderId="12" xfId="161" applyFont="1" applyFill="1" applyBorder="1" applyAlignment="1">
      <alignment horizontal="center" vertical="center"/>
    </xf>
    <xf numFmtId="0" fontId="52" fillId="4" borderId="25" xfId="161" applyFont="1" applyFill="1" applyBorder="1" applyAlignment="1">
      <alignment horizontal="center" vertical="center"/>
    </xf>
    <xf numFmtId="4" fontId="54" fillId="0" borderId="21" xfId="161" applyNumberFormat="1" applyFont="1" applyBorder="1" applyAlignment="1">
      <alignment horizontal="right" vertical="center"/>
    </xf>
    <xf numFmtId="4" fontId="65" fillId="0" borderId="111" xfId="161" applyNumberFormat="1" applyFont="1" applyBorder="1" applyAlignment="1">
      <alignment horizontal="right" vertical="center"/>
    </xf>
    <xf numFmtId="4" fontId="50" fillId="10" borderId="120" xfId="161" applyNumberFormat="1" applyFont="1" applyFill="1" applyBorder="1" applyAlignment="1">
      <alignment horizontal="right" vertical="center"/>
    </xf>
    <xf numFmtId="3" fontId="50" fillId="5" borderId="121" xfId="161" applyNumberFormat="1" applyFont="1" applyFill="1" applyBorder="1" applyAlignment="1">
      <alignment horizontal="center"/>
    </xf>
    <xf numFmtId="3" fontId="50" fillId="5" borderId="25" xfId="161" applyNumberFormat="1" applyFont="1" applyFill="1" applyBorder="1" applyAlignment="1">
      <alignment horizontal="center"/>
    </xf>
    <xf numFmtId="0" fontId="68" fillId="0" borderId="0" xfId="0" applyFont="1"/>
    <xf numFmtId="2" fontId="37" fillId="0" borderId="0" xfId="0" applyNumberFormat="1" applyFont="1"/>
    <xf numFmtId="4" fontId="37" fillId="0" borderId="0" xfId="0" applyNumberFormat="1" applyFont="1"/>
    <xf numFmtId="0" fontId="64" fillId="0" borderId="0" xfId="161" applyFont="1" applyAlignment="1">
      <alignment vertical="center"/>
    </xf>
    <xf numFmtId="2" fontId="64" fillId="0" borderId="0" xfId="161" applyNumberFormat="1" applyFont="1" applyAlignment="1">
      <alignment vertical="center"/>
    </xf>
    <xf numFmtId="204" fontId="52" fillId="0" borderId="0" xfId="161" applyNumberFormat="1" applyFont="1" applyAlignment="1">
      <alignment vertical="center"/>
    </xf>
    <xf numFmtId="2" fontId="52" fillId="0" borderId="0" xfId="161" applyNumberFormat="1" applyFont="1" applyAlignment="1">
      <alignment horizontal="left" vertical="center"/>
    </xf>
    <xf numFmtId="0" fontId="50" fillId="16" borderId="122" xfId="161" applyFont="1" applyFill="1" applyBorder="1" applyAlignment="1">
      <alignment horizontal="center" vertical="center"/>
    </xf>
    <xf numFmtId="2" fontId="50" fillId="3" borderId="52" xfId="161" applyNumberFormat="1" applyFont="1" applyFill="1" applyBorder="1" applyAlignment="1">
      <alignment horizontal="center" vertical="center"/>
    </xf>
    <xf numFmtId="4" fontId="50" fillId="23" borderId="52" xfId="161" applyNumberFormat="1" applyFont="1" applyFill="1" applyBorder="1" applyAlignment="1">
      <alignment horizontal="center" vertical="center" wrapText="1"/>
    </xf>
    <xf numFmtId="4" fontId="59" fillId="0" borderId="124" xfId="0" applyNumberFormat="1" applyFont="1" applyBorder="1" applyAlignment="1">
      <alignment horizontal="right" vertical="center"/>
    </xf>
    <xf numFmtId="4" fontId="59" fillId="0" borderId="124" xfId="161" applyNumberFormat="1" applyFont="1" applyBorder="1" applyAlignment="1">
      <alignment horizontal="right" vertical="center"/>
    </xf>
    <xf numFmtId="4" fontId="59" fillId="0" borderId="91" xfId="0" applyNumberFormat="1" applyFont="1" applyBorder="1" applyAlignment="1">
      <alignment horizontal="right" vertical="center"/>
    </xf>
    <xf numFmtId="4" fontId="50" fillId="0" borderId="91" xfId="161" applyNumberFormat="1" applyFont="1" applyBorder="1" applyAlignment="1">
      <alignment horizontal="right" vertical="center"/>
    </xf>
    <xf numFmtId="0" fontId="54" fillId="4" borderId="29" xfId="161" applyFont="1" applyFill="1" applyBorder="1"/>
    <xf numFmtId="180" fontId="50" fillId="0" borderId="125" xfId="161" applyNumberFormat="1" applyFont="1" applyBorder="1"/>
    <xf numFmtId="180" fontId="59" fillId="0" borderId="126" xfId="161" applyNumberFormat="1" applyFont="1" applyBorder="1"/>
    <xf numFmtId="4" fontId="50" fillId="5" borderId="75" xfId="161" applyNumberFormat="1" applyFont="1" applyFill="1" applyBorder="1" applyAlignment="1">
      <alignment horizontal="right"/>
    </xf>
    <xf numFmtId="0" fontId="54" fillId="4" borderId="127" xfId="161" applyFont="1" applyFill="1" applyBorder="1"/>
    <xf numFmtId="203" fontId="50" fillId="0" borderId="128" xfId="161" applyNumberFormat="1" applyFont="1" applyBorder="1"/>
    <xf numFmtId="180" fontId="50" fillId="0" borderId="129" xfId="161" applyNumberFormat="1" applyFont="1" applyBorder="1"/>
    <xf numFmtId="4" fontId="50" fillId="5" borderId="12" xfId="161" applyNumberFormat="1" applyFont="1" applyFill="1" applyBorder="1" applyAlignment="1">
      <alignment horizontal="right"/>
    </xf>
    <xf numFmtId="180" fontId="50" fillId="0" borderId="0" xfId="161" applyNumberFormat="1" applyFont="1"/>
    <xf numFmtId="3" fontId="59" fillId="0" borderId="0" xfId="161" applyNumberFormat="1" applyFont="1" applyAlignment="1">
      <alignment horizontal="right"/>
    </xf>
    <xf numFmtId="2" fontId="59" fillId="0" borderId="0" xfId="161" applyNumberFormat="1" applyFont="1" applyAlignment="1">
      <alignment horizontal="right"/>
    </xf>
    <xf numFmtId="4" fontId="37" fillId="0" borderId="0" xfId="0" applyNumberFormat="1" applyFont="1" applyAlignment="1">
      <alignment horizontal="center" vertical="center"/>
    </xf>
    <xf numFmtId="4" fontId="50" fillId="23" borderId="49" xfId="161" applyNumberFormat="1" applyFont="1" applyFill="1" applyBorder="1" applyAlignment="1">
      <alignment horizontal="center" vertical="center" wrapText="1"/>
    </xf>
    <xf numFmtId="4" fontId="50" fillId="23" borderId="57" xfId="161" applyNumberFormat="1" applyFont="1" applyFill="1" applyBorder="1" applyAlignment="1">
      <alignment horizontal="center" vertical="center" wrapText="1"/>
    </xf>
    <xf numFmtId="4" fontId="59" fillId="0" borderId="130" xfId="161" applyNumberFormat="1" applyFont="1" applyBorder="1" applyAlignment="1">
      <alignment horizontal="right" vertical="center"/>
    </xf>
    <xf numFmtId="4" fontId="59" fillId="0" borderId="131" xfId="161" applyNumberFormat="1" applyFont="1" applyBorder="1" applyAlignment="1">
      <alignment horizontal="right" vertical="center"/>
    </xf>
    <xf numFmtId="4" fontId="59" fillId="0" borderId="111" xfId="161" applyNumberFormat="1" applyFont="1" applyBorder="1" applyAlignment="1">
      <alignment horizontal="right" vertical="center"/>
    </xf>
    <xf numFmtId="4" fontId="59" fillId="0" borderId="8" xfId="161" applyNumberFormat="1" applyFont="1" applyBorder="1" applyAlignment="1">
      <alignment horizontal="right" vertical="center"/>
    </xf>
    <xf numFmtId="4" fontId="50" fillId="0" borderId="111" xfId="161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69" fillId="0" borderId="0" xfId="0" applyFont="1"/>
    <xf numFmtId="4" fontId="64" fillId="0" borderId="0" xfId="161" applyNumberFormat="1" applyFont="1" applyAlignment="1">
      <alignment vertical="center"/>
    </xf>
    <xf numFmtId="4" fontId="52" fillId="0" borderId="0" xfId="161" applyNumberFormat="1" applyFont="1" applyAlignment="1">
      <alignment horizontal="left" vertical="center"/>
    </xf>
    <xf numFmtId="4" fontId="71" fillId="3" borderId="134" xfId="161" applyNumberFormat="1" applyFont="1" applyFill="1" applyBorder="1" applyAlignment="1">
      <alignment horizontal="center" vertical="center"/>
    </xf>
    <xf numFmtId="0" fontId="72" fillId="19" borderId="134" xfId="0" applyFont="1" applyFill="1" applyBorder="1" applyAlignment="1">
      <alignment horizontal="center"/>
    </xf>
    <xf numFmtId="0" fontId="72" fillId="3" borderId="134" xfId="0" applyFont="1" applyFill="1" applyBorder="1" applyAlignment="1">
      <alignment horizontal="center"/>
    </xf>
    <xf numFmtId="3" fontId="59" fillId="0" borderId="135" xfId="0" applyNumberFormat="1" applyFont="1" applyBorder="1" applyAlignment="1">
      <alignment horizontal="center"/>
    </xf>
    <xf numFmtId="164" fontId="0" fillId="19" borderId="136" xfId="1" applyFont="1" applyFill="1" applyBorder="1"/>
    <xf numFmtId="164" fontId="0" fillId="3" borderId="136" xfId="1" applyFont="1" applyFill="1" applyBorder="1"/>
    <xf numFmtId="164" fontId="0" fillId="19" borderId="135" xfId="1" applyFont="1" applyFill="1" applyBorder="1"/>
    <xf numFmtId="164" fontId="0" fillId="3" borderId="135" xfId="1" applyFont="1" applyFill="1" applyBorder="1"/>
    <xf numFmtId="180" fontId="54" fillId="0" borderId="104" xfId="161" applyNumberFormat="1" applyFont="1" applyBorder="1"/>
    <xf numFmtId="3" fontId="50" fillId="0" borderId="135" xfId="161" applyNumberFormat="1" applyFont="1" applyBorder="1" applyAlignment="1">
      <alignment horizontal="center"/>
    </xf>
    <xf numFmtId="164" fontId="38" fillId="19" borderId="135" xfId="1" applyFont="1" applyFill="1" applyBorder="1"/>
    <xf numFmtId="164" fontId="38" fillId="3" borderId="135" xfId="1" applyFont="1" applyFill="1" applyBorder="1"/>
    <xf numFmtId="180" fontId="50" fillId="0" borderId="137" xfId="161" applyNumberFormat="1" applyFont="1" applyBorder="1"/>
    <xf numFmtId="180" fontId="59" fillId="0" borderId="136" xfId="161" applyNumberFormat="1" applyFont="1" applyBorder="1"/>
    <xf numFmtId="3" fontId="50" fillId="5" borderId="136" xfId="161" applyNumberFormat="1" applyFont="1" applyFill="1" applyBorder="1" applyAlignment="1">
      <alignment horizontal="center"/>
    </xf>
    <xf numFmtId="4" fontId="38" fillId="19" borderId="136" xfId="0" applyNumberFormat="1" applyFont="1" applyFill="1" applyBorder="1"/>
    <xf numFmtId="4" fontId="38" fillId="3" borderId="136" xfId="0" applyNumberFormat="1" applyFont="1" applyFill="1" applyBorder="1"/>
    <xf numFmtId="203" fontId="50" fillId="0" borderId="105" xfId="161" applyNumberFormat="1" applyFont="1" applyBorder="1"/>
    <xf numFmtId="180" fontId="50" fillId="0" borderId="106" xfId="161" applyNumberFormat="1" applyFont="1" applyBorder="1"/>
    <xf numFmtId="3" fontId="50" fillId="5" borderId="106" xfId="161" applyNumberFormat="1" applyFont="1" applyFill="1" applyBorder="1" applyAlignment="1">
      <alignment horizontal="center"/>
    </xf>
    <xf numFmtId="4" fontId="38" fillId="19" borderId="106" xfId="0" applyNumberFormat="1" applyFont="1" applyFill="1" applyBorder="1"/>
    <xf numFmtId="4" fontId="38" fillId="3" borderId="106" xfId="0" applyNumberFormat="1" applyFont="1" applyFill="1" applyBorder="1"/>
    <xf numFmtId="180" fontId="50" fillId="0" borderId="138" xfId="161" applyNumberFormat="1" applyFont="1" applyBorder="1"/>
    <xf numFmtId="0" fontId="72" fillId="24" borderId="134" xfId="0" applyFont="1" applyFill="1" applyBorder="1" applyAlignment="1">
      <alignment horizontal="center"/>
    </xf>
    <xf numFmtId="164" fontId="0" fillId="24" borderId="136" xfId="1" applyFont="1" applyFill="1" applyBorder="1"/>
    <xf numFmtId="164" fontId="0" fillId="24" borderId="135" xfId="1" applyFont="1" applyFill="1" applyBorder="1"/>
    <xf numFmtId="164" fontId="38" fillId="24" borderId="135" xfId="1" applyFont="1" applyFill="1" applyBorder="1"/>
    <xf numFmtId="4" fontId="38" fillId="24" borderId="136" xfId="0" applyNumberFormat="1" applyFont="1" applyFill="1" applyBorder="1"/>
    <xf numFmtId="4" fontId="38" fillId="24" borderId="106" xfId="0" applyNumberFormat="1" applyFont="1" applyFill="1" applyBorder="1"/>
    <xf numFmtId="0" fontId="72" fillId="3" borderId="140" xfId="0" applyFont="1" applyFill="1" applyBorder="1" applyAlignment="1">
      <alignment horizontal="center"/>
    </xf>
    <xf numFmtId="164" fontId="0" fillId="3" borderId="141" xfId="1" applyFont="1" applyFill="1" applyBorder="1"/>
    <xf numFmtId="164" fontId="0" fillId="3" borderId="142" xfId="1" applyFont="1" applyFill="1" applyBorder="1"/>
    <xf numFmtId="164" fontId="38" fillId="3" borderId="142" xfId="1" applyFont="1" applyFill="1" applyBorder="1"/>
    <xf numFmtId="4" fontId="38" fillId="3" borderId="141" xfId="0" applyNumberFormat="1" applyFont="1" applyFill="1" applyBorder="1"/>
    <xf numFmtId="4" fontId="38" fillId="3" borderId="143" xfId="0" applyNumberFormat="1" applyFont="1" applyFill="1" applyBorder="1"/>
    <xf numFmtId="0" fontId="59" fillId="25" borderId="0" xfId="161" applyFont="1" applyFill="1"/>
    <xf numFmtId="166" fontId="59" fillId="25" borderId="0" xfId="77" applyFont="1" applyFill="1"/>
    <xf numFmtId="0" fontId="59" fillId="0" borderId="0" xfId="161" applyFont="1" applyAlignment="1">
      <alignment horizontal="center"/>
    </xf>
    <xf numFmtId="205" fontId="73" fillId="0" borderId="144" xfId="161" applyNumberFormat="1" applyFont="1" applyBorder="1"/>
    <xf numFmtId="205" fontId="52" fillId="0" borderId="144" xfId="161" applyNumberFormat="1" applyFont="1" applyBorder="1"/>
    <xf numFmtId="0" fontId="50" fillId="0" borderId="144" xfId="161" applyFont="1" applyBorder="1" applyAlignment="1">
      <alignment horizontal="center"/>
    </xf>
    <xf numFmtId="3" fontId="50" fillId="0" borderId="144" xfId="160" applyNumberFormat="1" applyFont="1" applyBorder="1" applyAlignment="1">
      <alignment horizontal="center"/>
    </xf>
    <xf numFmtId="0" fontId="50" fillId="0" borderId="144" xfId="160" applyFont="1" applyBorder="1" applyAlignment="1">
      <alignment horizontal="center"/>
    </xf>
    <xf numFmtId="205" fontId="52" fillId="0" borderId="0" xfId="161" applyNumberFormat="1" applyFont="1" applyAlignment="1">
      <alignment horizontal="center"/>
    </xf>
    <xf numFmtId="205" fontId="52" fillId="0" borderId="0" xfId="161" applyNumberFormat="1" applyFont="1" applyAlignment="1">
      <alignment horizontal="left"/>
    </xf>
    <xf numFmtId="0" fontId="50" fillId="0" borderId="0" xfId="160" applyFont="1" applyAlignment="1">
      <alignment horizontal="center"/>
    </xf>
    <xf numFmtId="0" fontId="50" fillId="4" borderId="88" xfId="0" applyFont="1" applyFill="1" applyBorder="1" applyAlignment="1">
      <alignment horizontal="center" vertical="center"/>
    </xf>
    <xf numFmtId="3" fontId="59" fillId="0" borderId="146" xfId="0" applyNumberFormat="1" applyFont="1" applyBorder="1" applyAlignment="1">
      <alignment horizontal="center"/>
    </xf>
    <xf numFmtId="3" fontId="59" fillId="0" borderId="104" xfId="161" applyNumberFormat="1" applyFont="1" applyBorder="1" applyAlignment="1">
      <alignment horizontal="center"/>
    </xf>
    <xf numFmtId="3" fontId="54" fillId="0" borderId="104" xfId="161" applyNumberFormat="1" applyFont="1" applyBorder="1" applyAlignment="1">
      <alignment horizontal="center"/>
    </xf>
    <xf numFmtId="3" fontId="55" fillId="0" borderId="104" xfId="161" applyNumberFormat="1" applyFont="1" applyBorder="1" applyAlignment="1">
      <alignment horizontal="center"/>
    </xf>
    <xf numFmtId="3" fontId="50" fillId="0" borderId="104" xfId="161" applyNumberFormat="1" applyFont="1" applyBorder="1" applyAlignment="1">
      <alignment horizontal="center"/>
    </xf>
    <xf numFmtId="3" fontId="59" fillId="0" borderId="0" xfId="0" applyNumberFormat="1" applyFont="1" applyAlignment="1">
      <alignment horizontal="center"/>
    </xf>
    <xf numFmtId="203" fontId="50" fillId="0" borderId="147" xfId="161" applyNumberFormat="1" applyFont="1" applyBorder="1"/>
    <xf numFmtId="180" fontId="50" fillId="0" borderId="148" xfId="161" applyNumberFormat="1" applyFont="1" applyBorder="1"/>
    <xf numFmtId="3" fontId="50" fillId="0" borderId="149" xfId="161" applyNumberFormat="1" applyFont="1" applyBorder="1" applyAlignment="1">
      <alignment horizontal="center"/>
    </xf>
    <xf numFmtId="38" fontId="74" fillId="0" borderId="0" xfId="77" applyNumberFormat="1" applyFont="1" applyFill="1" applyBorder="1"/>
    <xf numFmtId="3" fontId="50" fillId="0" borderId="0" xfId="161" applyNumberFormat="1" applyFont="1"/>
    <xf numFmtId="0" fontId="75" fillId="0" borderId="0" xfId="161" applyFont="1"/>
    <xf numFmtId="0" fontId="75" fillId="0" borderId="0" xfId="161" applyFont="1" applyAlignment="1">
      <alignment vertical="top"/>
    </xf>
    <xf numFmtId="3" fontId="50" fillId="0" borderId="0" xfId="160" applyNumberFormat="1" applyFont="1" applyAlignment="1">
      <alignment horizontal="center"/>
    </xf>
    <xf numFmtId="3" fontId="59" fillId="0" borderId="151" xfId="161" applyNumberFormat="1" applyFont="1" applyBorder="1" applyAlignment="1">
      <alignment horizontal="center"/>
    </xf>
    <xf numFmtId="3" fontId="54" fillId="0" borderId="151" xfId="161" applyNumberFormat="1" applyFont="1" applyBorder="1" applyAlignment="1">
      <alignment horizontal="center"/>
    </xf>
    <xf numFmtId="3" fontId="55" fillId="0" borderId="151" xfId="161" applyNumberFormat="1" applyFont="1" applyBorder="1" applyAlignment="1">
      <alignment horizontal="center"/>
    </xf>
    <xf numFmtId="0" fontId="76" fillId="0" borderId="0" xfId="164" applyFont="1"/>
    <xf numFmtId="1" fontId="50" fillId="0" borderId="144" xfId="160" applyNumberFormat="1" applyFont="1" applyBorder="1" applyAlignment="1">
      <alignment horizontal="center"/>
    </xf>
    <xf numFmtId="0" fontId="77" fillId="0" borderId="144" xfId="160" applyFont="1" applyBorder="1" applyAlignment="1">
      <alignment horizontal="center"/>
    </xf>
    <xf numFmtId="3" fontId="59" fillId="0" borderId="152" xfId="161" applyNumberFormat="1" applyFont="1" applyBorder="1" applyAlignment="1">
      <alignment horizontal="center"/>
    </xf>
    <xf numFmtId="3" fontId="54" fillId="0" borderId="152" xfId="161" applyNumberFormat="1" applyFont="1" applyBorder="1" applyAlignment="1">
      <alignment horizontal="center"/>
    </xf>
    <xf numFmtId="3" fontId="54" fillId="0" borderId="0" xfId="0" applyNumberFormat="1" applyFont="1" applyAlignment="1">
      <alignment horizontal="center"/>
    </xf>
    <xf numFmtId="3" fontId="55" fillId="0" borderId="152" xfId="161" applyNumberFormat="1" applyFont="1" applyBorder="1" applyAlignment="1">
      <alignment horizontal="center"/>
    </xf>
    <xf numFmtId="3" fontId="55" fillId="0" borderId="0" xfId="0" applyNumberFormat="1" applyFont="1" applyAlignment="1">
      <alignment horizontal="center"/>
    </xf>
    <xf numFmtId="180" fontId="59" fillId="0" borderId="151" xfId="161" applyNumberFormat="1" applyFont="1" applyBorder="1"/>
    <xf numFmtId="178" fontId="75" fillId="0" borderId="0" xfId="1" applyNumberFormat="1" applyFont="1" applyFill="1" applyBorder="1"/>
    <xf numFmtId="3" fontId="50" fillId="0" borderId="0" xfId="161" applyNumberFormat="1" applyFont="1" applyAlignment="1">
      <alignment horizontal="center"/>
    </xf>
    <xf numFmtId="0" fontId="50" fillId="2" borderId="0" xfId="160" applyFont="1" applyFill="1" applyAlignment="1">
      <alignment horizontal="center"/>
    </xf>
    <xf numFmtId="3" fontId="50" fillId="3" borderId="0" xfId="160" applyNumberFormat="1" applyFont="1" applyFill="1" applyAlignment="1">
      <alignment horizontal="center"/>
    </xf>
    <xf numFmtId="3" fontId="52" fillId="0" borderId="0" xfId="161" applyNumberFormat="1" applyFont="1"/>
    <xf numFmtId="0" fontId="50" fillId="27" borderId="144" xfId="160" applyFont="1" applyFill="1" applyBorder="1" applyAlignment="1">
      <alignment vertical="center"/>
    </xf>
    <xf numFmtId="0" fontId="50" fillId="2" borderId="144" xfId="161" applyFont="1" applyFill="1" applyBorder="1" applyAlignment="1">
      <alignment vertical="center"/>
    </xf>
    <xf numFmtId="0" fontId="50" fillId="2" borderId="144" xfId="160" applyFont="1" applyFill="1" applyBorder="1" applyAlignment="1">
      <alignment vertical="center"/>
    </xf>
    <xf numFmtId="3" fontId="74" fillId="0" borderId="0" xfId="161" applyNumberFormat="1" applyFont="1" applyAlignment="1">
      <alignment horizontal="left"/>
    </xf>
    <xf numFmtId="0" fontId="78" fillId="0" borderId="0" xfId="161" applyFont="1" applyAlignment="1">
      <alignment vertical="top"/>
    </xf>
    <xf numFmtId="0" fontId="75" fillId="0" borderId="0" xfId="161" applyFont="1" applyAlignment="1">
      <alignment vertical="center"/>
    </xf>
    <xf numFmtId="3" fontId="79" fillId="0" borderId="0" xfId="161" applyNumberFormat="1" applyFont="1" applyAlignment="1">
      <alignment horizontal="left"/>
    </xf>
    <xf numFmtId="0" fontId="73" fillId="0" borderId="0" xfId="161" applyFont="1"/>
    <xf numFmtId="178" fontId="78" fillId="0" borderId="0" xfId="1" applyNumberFormat="1" applyFont="1" applyFill="1" applyBorder="1"/>
    <xf numFmtId="178" fontId="80" fillId="0" borderId="0" xfId="1" applyNumberFormat="1" applyFont="1" applyFill="1" applyBorder="1"/>
    <xf numFmtId="178" fontId="73" fillId="0" borderId="0" xfId="1" applyNumberFormat="1" applyFont="1" applyFill="1" applyBorder="1"/>
    <xf numFmtId="0" fontId="32" fillId="0" borderId="26" xfId="0" applyFont="1" applyBorder="1" applyAlignment="1">
      <alignment vertical="center"/>
    </xf>
    <xf numFmtId="0" fontId="31" fillId="0" borderId="26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198" fontId="29" fillId="0" borderId="14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4" fontId="27" fillId="0" borderId="26" xfId="0" applyNumberFormat="1" applyFont="1" applyBorder="1" applyAlignment="1">
      <alignment vertical="center"/>
    </xf>
    <xf numFmtId="0" fontId="50" fillId="4" borderId="172" xfId="0" applyFont="1" applyFill="1" applyBorder="1" applyAlignment="1">
      <alignment horizontal="center" vertical="center"/>
    </xf>
    <xf numFmtId="0" fontId="50" fillId="4" borderId="172" xfId="161" applyFont="1" applyFill="1" applyBorder="1" applyAlignment="1">
      <alignment horizontal="center" vertical="center"/>
    </xf>
    <xf numFmtId="0" fontId="50" fillId="81" borderId="172" xfId="161" applyFont="1" applyFill="1" applyBorder="1" applyAlignment="1">
      <alignment horizontal="center" vertical="center"/>
    </xf>
    <xf numFmtId="0" fontId="50" fillId="19" borderId="172" xfId="161" applyFont="1" applyFill="1" applyBorder="1" applyAlignment="1">
      <alignment horizontal="center" vertical="center" wrapText="1"/>
    </xf>
    <xf numFmtId="0" fontId="50" fillId="19" borderId="86" xfId="161" applyFont="1" applyFill="1" applyBorder="1" applyAlignment="1">
      <alignment horizontal="center" vertical="center" wrapText="1"/>
    </xf>
    <xf numFmtId="0" fontId="50" fillId="13" borderId="172" xfId="161" applyFont="1" applyFill="1" applyBorder="1" applyAlignment="1">
      <alignment horizontal="center" vertical="center"/>
    </xf>
    <xf numFmtId="0" fontId="50" fillId="4" borderId="172" xfId="161" applyFont="1" applyFill="1" applyBorder="1" applyAlignment="1">
      <alignment vertical="center"/>
    </xf>
    <xf numFmtId="0" fontId="50" fillId="82" borderId="85" xfId="161" applyFont="1" applyFill="1" applyBorder="1" applyAlignment="1">
      <alignment horizontal="center" vertical="center" wrapText="1"/>
    </xf>
    <xf numFmtId="0" fontId="50" fillId="4" borderId="0" xfId="161" applyFont="1" applyFill="1" applyAlignment="1">
      <alignment horizontal="center" vertical="center"/>
    </xf>
    <xf numFmtId="0" fontId="26" fillId="0" borderId="26" xfId="0" applyFont="1" applyBorder="1" applyAlignment="1">
      <alignment vertical="center"/>
    </xf>
    <xf numFmtId="0" fontId="50" fillId="4" borderId="0" xfId="161" applyFont="1" applyFill="1" applyAlignment="1">
      <alignment vertical="center"/>
    </xf>
    <xf numFmtId="180" fontId="54" fillId="0" borderId="101" xfId="161" applyNumberFormat="1" applyFont="1" applyBorder="1"/>
    <xf numFmtId="3" fontId="54" fillId="0" borderId="145" xfId="0" applyNumberFormat="1" applyFont="1" applyBorder="1" applyAlignment="1">
      <alignment horizontal="center"/>
    </xf>
    <xf numFmtId="180" fontId="55" fillId="0" borderId="104" xfId="161" applyNumberFormat="1" applyFont="1" applyBorder="1"/>
    <xf numFmtId="3" fontId="55" fillId="0" borderId="146" xfId="0" applyNumberFormat="1" applyFont="1" applyBorder="1" applyAlignment="1">
      <alignment horizontal="center"/>
    </xf>
    <xf numFmtId="3" fontId="54" fillId="0" borderId="146" xfId="0" applyNumberFormat="1" applyFont="1" applyBorder="1" applyAlignment="1">
      <alignment horizontal="center"/>
    </xf>
    <xf numFmtId="180" fontId="66" fillId="0" borderId="103" xfId="161" applyNumberFormat="1" applyFont="1" applyBorder="1"/>
    <xf numFmtId="180" fontId="66" fillId="0" borderId="104" xfId="161" applyNumberFormat="1" applyFont="1" applyBorder="1"/>
    <xf numFmtId="164" fontId="37" fillId="19" borderId="135" xfId="1" applyFont="1" applyFill="1" applyBorder="1"/>
    <xf numFmtId="164" fontId="37" fillId="3" borderId="135" xfId="1" applyFont="1" applyFill="1" applyBorder="1"/>
    <xf numFmtId="164" fontId="37" fillId="24" borderId="135" xfId="1" applyFont="1" applyFill="1" applyBorder="1"/>
    <xf numFmtId="164" fontId="37" fillId="3" borderId="142" xfId="1" applyFont="1" applyFill="1" applyBorder="1"/>
    <xf numFmtId="180" fontId="54" fillId="0" borderId="102" xfId="161" applyNumberFormat="1" applyFont="1" applyBorder="1"/>
    <xf numFmtId="0" fontId="25" fillId="0" borderId="15" xfId="0" applyFont="1" applyBorder="1" applyAlignment="1">
      <alignment horizontal="center" vertical="center"/>
    </xf>
    <xf numFmtId="0" fontId="25" fillId="0" borderId="37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4" xfId="0" applyFont="1" applyBorder="1" applyAlignment="1">
      <alignment vertical="center"/>
    </xf>
    <xf numFmtId="20" fontId="20" fillId="0" borderId="15" xfId="0" applyNumberFormat="1" applyFont="1" applyBorder="1" applyAlignment="1">
      <alignment horizontal="center" vertical="center"/>
    </xf>
    <xf numFmtId="0" fontId="36" fillId="6" borderId="115" xfId="0" applyFont="1" applyFill="1" applyBorder="1" applyAlignment="1">
      <alignment horizontal="center" vertical="center"/>
    </xf>
    <xf numFmtId="0" fontId="36" fillId="6" borderId="29" xfId="0" applyFont="1" applyFill="1" applyBorder="1" applyAlignment="1">
      <alignment horizontal="center" vertical="center"/>
    </xf>
    <xf numFmtId="0" fontId="36" fillId="6" borderId="127" xfId="0" applyFont="1" applyFill="1" applyBorder="1" applyAlignment="1">
      <alignment horizontal="center" vertical="center"/>
    </xf>
    <xf numFmtId="0" fontId="18" fillId="0" borderId="26" xfId="0" applyFont="1" applyBorder="1" applyAlignment="1">
      <alignment vertical="center"/>
    </xf>
    <xf numFmtId="4" fontId="18" fillId="0" borderId="14" xfId="0" applyNumberFormat="1" applyFont="1" applyBorder="1" applyAlignment="1">
      <alignment vertical="center"/>
    </xf>
    <xf numFmtId="0" fontId="17" fillId="0" borderId="15" xfId="0" applyFont="1" applyBorder="1" applyAlignment="1">
      <alignment horizontal="center" vertical="center"/>
    </xf>
    <xf numFmtId="4" fontId="0" fillId="2" borderId="14" xfId="0" applyNumberFormat="1" applyFill="1" applyBorder="1" applyAlignment="1">
      <alignment vertical="center"/>
    </xf>
    <xf numFmtId="4" fontId="50" fillId="14" borderId="108" xfId="3" applyNumberFormat="1" applyFont="1" applyFill="1" applyBorder="1"/>
    <xf numFmtId="10" fontId="50" fillId="14" borderId="110" xfId="161" applyNumberFormat="1" applyFont="1" applyFill="1" applyBorder="1"/>
    <xf numFmtId="0" fontId="16" fillId="0" borderId="14" xfId="0" applyFont="1" applyBorder="1" applyAlignment="1">
      <alignment horizontal="center" vertical="center"/>
    </xf>
    <xf numFmtId="0" fontId="16" fillId="2" borderId="62" xfId="0" applyFont="1" applyFill="1" applyBorder="1" applyAlignment="1">
      <alignment vertical="center"/>
    </xf>
    <xf numFmtId="0" fontId="40" fillId="0" borderId="47" xfId="0" applyFont="1" applyBorder="1" applyAlignment="1">
      <alignment horizontal="left" vertical="center"/>
    </xf>
    <xf numFmtId="0" fontId="21" fillId="0" borderId="47" xfId="0" applyFont="1" applyBorder="1" applyAlignment="1">
      <alignment horizontal="left" vertical="center"/>
    </xf>
    <xf numFmtId="0" fontId="20" fillId="0" borderId="47" xfId="0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/>
    </xf>
    <xf numFmtId="0" fontId="18" fillId="0" borderId="47" xfId="0" applyFont="1" applyBorder="1" applyAlignment="1">
      <alignment horizontal="left" vertical="center"/>
    </xf>
    <xf numFmtId="0" fontId="34" fillId="0" borderId="47" xfId="0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/>
    </xf>
    <xf numFmtId="0" fontId="31" fillId="0" borderId="47" xfId="0" applyFont="1" applyBorder="1" applyAlignment="1">
      <alignment horizontal="left" vertical="center"/>
    </xf>
    <xf numFmtId="0" fontId="38" fillId="3" borderId="48" xfId="0" applyFont="1" applyFill="1" applyBorder="1" applyAlignment="1">
      <alignment horizontal="center" vertical="center"/>
    </xf>
    <xf numFmtId="16" fontId="40" fillId="0" borderId="50" xfId="0" applyNumberFormat="1" applyFont="1" applyBorder="1" applyAlignment="1">
      <alignment vertical="center"/>
    </xf>
    <xf numFmtId="16" fontId="40" fillId="0" borderId="174" xfId="0" applyNumberFormat="1" applyFont="1" applyBorder="1" applyAlignment="1">
      <alignment vertical="center"/>
    </xf>
    <xf numFmtId="16" fontId="40" fillId="0" borderId="175" xfId="0" applyNumberFormat="1" applyFont="1" applyBorder="1" applyAlignment="1">
      <alignment vertical="center"/>
    </xf>
    <xf numFmtId="16" fontId="40" fillId="0" borderId="176" xfId="0" applyNumberFormat="1" applyFont="1" applyBorder="1" applyAlignment="1">
      <alignment horizontal="center" vertical="center"/>
    </xf>
    <xf numFmtId="16" fontId="40" fillId="0" borderId="177" xfId="0" applyNumberFormat="1" applyFont="1" applyBorder="1" applyAlignment="1">
      <alignment horizontal="center" vertical="center"/>
    </xf>
    <xf numFmtId="16" fontId="40" fillId="0" borderId="173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vertical="center"/>
    </xf>
    <xf numFmtId="1" fontId="15" fillId="0" borderId="15" xfId="0" applyNumberFormat="1" applyFont="1" applyBorder="1" applyAlignment="1">
      <alignment horizontal="center" vertical="center"/>
    </xf>
    <xf numFmtId="1" fontId="40" fillId="0" borderId="174" xfId="0" applyNumberFormat="1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98" fontId="0" fillId="0" borderId="46" xfId="0" applyNumberForma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1" fontId="40" fillId="0" borderId="1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0" fontId="10" fillId="0" borderId="47" xfId="0" applyFont="1" applyBorder="1" applyAlignment="1">
      <alignment horizontal="left" vertical="center"/>
    </xf>
    <xf numFmtId="0" fontId="10" fillId="2" borderId="62" xfId="0" applyFont="1" applyFill="1" applyBorder="1" applyAlignment="1">
      <alignment vertical="center"/>
    </xf>
    <xf numFmtId="4" fontId="9" fillId="0" borderId="14" xfId="0" applyNumberFormat="1" applyFont="1" applyBorder="1" applyAlignment="1">
      <alignment vertical="center"/>
    </xf>
    <xf numFmtId="4" fontId="8" fillId="0" borderId="14" xfId="0" applyNumberFormat="1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47" xfId="0" applyFont="1" applyBorder="1" applyAlignment="1">
      <alignment horizontal="left" vertical="center"/>
    </xf>
    <xf numFmtId="16" fontId="6" fillId="0" borderId="174" xfId="0" applyNumberFormat="1" applyFont="1" applyBorder="1" applyAlignment="1">
      <alignment vertical="center"/>
    </xf>
    <xf numFmtId="20" fontId="5" fillId="0" borderId="16" xfId="0" applyNumberFormat="1" applyFont="1" applyBorder="1" applyAlignment="1">
      <alignment vertical="center"/>
    </xf>
    <xf numFmtId="0" fontId="5" fillId="0" borderId="47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201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4" fontId="0" fillId="3" borderId="16" xfId="0" applyNumberFormat="1" applyFill="1" applyBorder="1" applyAlignment="1">
      <alignment vertical="center"/>
    </xf>
    <xf numFmtId="2" fontId="1" fillId="0" borderId="14" xfId="0" applyNumberFormat="1" applyFont="1" applyBorder="1" applyAlignment="1">
      <alignment horizontal="center" vertical="center"/>
    </xf>
    <xf numFmtId="3" fontId="50" fillId="14" borderId="108" xfId="3" applyNumberFormat="1" applyFont="1" applyFill="1" applyBorder="1"/>
    <xf numFmtId="4" fontId="58" fillId="11" borderId="3" xfId="161" applyNumberFormat="1" applyFont="1" applyFill="1" applyBorder="1" applyAlignment="1">
      <alignment horizontal="center" vertical="center"/>
    </xf>
    <xf numFmtId="202" fontId="58" fillId="0" borderId="1" xfId="161" applyNumberFormat="1" applyFont="1" applyBorder="1" applyAlignment="1">
      <alignment horizontal="left"/>
    </xf>
    <xf numFmtId="4" fontId="58" fillId="3" borderId="4" xfId="161" applyNumberFormat="1" applyFont="1" applyFill="1" applyBorder="1" applyAlignment="1">
      <alignment horizontal="center" vertical="center" wrapText="1"/>
    </xf>
    <xf numFmtId="4" fontId="58" fillId="3" borderId="5" xfId="161" applyNumberFormat="1" applyFont="1" applyFill="1" applyBorder="1" applyAlignment="1">
      <alignment horizontal="center" vertical="center" wrapText="1"/>
    </xf>
    <xf numFmtId="4" fontId="58" fillId="3" borderId="41" xfId="161" applyNumberFormat="1" applyFont="1" applyFill="1" applyBorder="1" applyAlignment="1">
      <alignment horizontal="center" vertical="center" wrapText="1"/>
    </xf>
    <xf numFmtId="0" fontId="50" fillId="22" borderId="112" xfId="161" applyFont="1" applyFill="1" applyBorder="1" applyAlignment="1">
      <alignment horizontal="center" vertical="center" wrapText="1"/>
    </xf>
    <xf numFmtId="0" fontId="50" fillId="22" borderId="113" xfId="161" applyFont="1" applyFill="1" applyBorder="1" applyAlignment="1">
      <alignment horizontal="center" vertical="center" wrapText="1"/>
    </xf>
    <xf numFmtId="0" fontId="50" fillId="22" borderId="114" xfId="161" applyFont="1" applyFill="1" applyBorder="1" applyAlignment="1">
      <alignment horizontal="center" vertical="center" wrapText="1"/>
    </xf>
    <xf numFmtId="4" fontId="58" fillId="11" borderId="3" xfId="161" applyNumberFormat="1" applyFont="1" applyFill="1" applyBorder="1" applyAlignment="1">
      <alignment horizontal="center" vertical="center" wrapText="1"/>
    </xf>
    <xf numFmtId="4" fontId="58" fillId="11" borderId="21" xfId="161" applyNumberFormat="1" applyFont="1" applyFill="1" applyBorder="1" applyAlignment="1">
      <alignment horizontal="center" vertical="center"/>
    </xf>
    <xf numFmtId="4" fontId="58" fillId="19" borderId="4" xfId="161" applyNumberFormat="1" applyFont="1" applyFill="1" applyBorder="1" applyAlignment="1">
      <alignment horizontal="center" vertical="center"/>
    </xf>
    <xf numFmtId="4" fontId="58" fillId="19" borderId="5" xfId="161" applyNumberFormat="1" applyFont="1" applyFill="1" applyBorder="1" applyAlignment="1">
      <alignment horizontal="center" vertical="center"/>
    </xf>
    <xf numFmtId="4" fontId="58" fillId="11" borderId="5" xfId="161" applyNumberFormat="1" applyFont="1" applyFill="1" applyBorder="1" applyAlignment="1">
      <alignment horizontal="center" vertical="center"/>
    </xf>
    <xf numFmtId="4" fontId="58" fillId="11" borderId="109" xfId="161" applyNumberFormat="1" applyFont="1" applyFill="1" applyBorder="1" applyAlignment="1">
      <alignment horizontal="center" vertical="center"/>
    </xf>
    <xf numFmtId="0" fontId="56" fillId="16" borderId="2" xfId="161" applyFont="1" applyFill="1" applyBorder="1" applyAlignment="1">
      <alignment horizontal="center" vertical="center"/>
    </xf>
    <xf numFmtId="0" fontId="56" fillId="16" borderId="11" xfId="161" applyFont="1" applyFill="1" applyBorder="1" applyAlignment="1">
      <alignment horizontal="center" vertical="center"/>
    </xf>
    <xf numFmtId="0" fontId="56" fillId="17" borderId="3" xfId="161" applyFont="1" applyFill="1" applyBorder="1" applyAlignment="1">
      <alignment horizontal="center" vertical="center"/>
    </xf>
    <xf numFmtId="0" fontId="56" fillId="17" borderId="12" xfId="161" applyFont="1" applyFill="1" applyBorder="1" applyAlignment="1">
      <alignment horizontal="center" vertical="center"/>
    </xf>
    <xf numFmtId="0" fontId="58" fillId="18" borderId="40" xfId="161" applyFont="1" applyFill="1" applyBorder="1" applyAlignment="1">
      <alignment horizontal="center" vertical="center"/>
    </xf>
    <xf numFmtId="0" fontId="58" fillId="18" borderId="44" xfId="161" applyFont="1" applyFill="1" applyBorder="1" applyAlignment="1">
      <alignment horizontal="center" vertical="center"/>
    </xf>
    <xf numFmtId="0" fontId="50" fillId="4" borderId="51" xfId="161" applyFont="1" applyFill="1" applyBorder="1" applyAlignment="1">
      <alignment horizontal="center" vertical="center"/>
    </xf>
    <xf numFmtId="0" fontId="50" fillId="4" borderId="0" xfId="161" applyFont="1" applyFill="1" applyAlignment="1">
      <alignment horizontal="center" vertical="center"/>
    </xf>
    <xf numFmtId="0" fontId="50" fillId="26" borderId="144" xfId="161" applyFont="1" applyFill="1" applyBorder="1" applyAlignment="1">
      <alignment horizontal="center" vertical="center"/>
    </xf>
    <xf numFmtId="0" fontId="50" fillId="17" borderId="123" xfId="161" applyFont="1" applyFill="1" applyBorder="1" applyAlignment="1">
      <alignment horizontal="center" vertical="center"/>
    </xf>
    <xf numFmtId="0" fontId="50" fillId="17" borderId="88" xfId="161" applyFont="1" applyFill="1" applyBorder="1" applyAlignment="1">
      <alignment horizontal="center" vertical="center"/>
    </xf>
    <xf numFmtId="0" fontId="50" fillId="4" borderId="113" xfId="161" applyFont="1" applyFill="1" applyBorder="1" applyAlignment="1">
      <alignment horizontal="center" vertical="center"/>
    </xf>
    <xf numFmtId="0" fontId="70" fillId="19" borderId="132" xfId="0" applyFont="1" applyFill="1" applyBorder="1" applyAlignment="1">
      <alignment horizontal="center"/>
    </xf>
    <xf numFmtId="0" fontId="70" fillId="19" borderId="133" xfId="0" applyFont="1" applyFill="1" applyBorder="1" applyAlignment="1">
      <alignment horizontal="center"/>
    </xf>
    <xf numFmtId="0" fontId="70" fillId="24" borderId="133" xfId="0" applyFont="1" applyFill="1" applyBorder="1" applyAlignment="1">
      <alignment horizontal="center"/>
    </xf>
    <xf numFmtId="0" fontId="70" fillId="24" borderId="139" xfId="0" applyFont="1" applyFill="1" applyBorder="1" applyAlignment="1">
      <alignment horizontal="center"/>
    </xf>
    <xf numFmtId="0" fontId="52" fillId="3" borderId="91" xfId="161" applyFont="1" applyFill="1" applyBorder="1" applyAlignment="1">
      <alignment horizontal="center" vertical="center" wrapText="1"/>
    </xf>
    <xf numFmtId="0" fontId="52" fillId="4" borderId="91" xfId="161" applyFont="1" applyFill="1" applyBorder="1" applyAlignment="1">
      <alignment horizontal="center" vertical="center"/>
    </xf>
    <xf numFmtId="0" fontId="64" fillId="0" borderId="0" xfId="161" applyFont="1" applyAlignment="1">
      <alignment horizontal="center" vertical="center"/>
    </xf>
    <xf numFmtId="0" fontId="50" fillId="17" borderId="113" xfId="161" applyFont="1" applyFill="1" applyBorder="1" applyAlignment="1">
      <alignment horizontal="center" vertical="center"/>
    </xf>
    <xf numFmtId="0" fontId="50" fillId="17" borderId="114" xfId="161" applyFont="1" applyFill="1" applyBorder="1" applyAlignment="1">
      <alignment horizontal="center" vertical="center"/>
    </xf>
    <xf numFmtId="0" fontId="50" fillId="17" borderId="116" xfId="161" applyFont="1" applyFill="1" applyBorder="1" applyAlignment="1">
      <alignment horizontal="center" vertical="center"/>
    </xf>
    <xf numFmtId="0" fontId="50" fillId="17" borderId="117" xfId="161" applyFont="1" applyFill="1" applyBorder="1" applyAlignment="1">
      <alignment horizontal="center" vertical="center"/>
    </xf>
    <xf numFmtId="0" fontId="52" fillId="4" borderId="111" xfId="161" applyFont="1" applyFill="1" applyBorder="1" applyAlignment="1">
      <alignment horizontal="center" vertical="center"/>
    </xf>
    <xf numFmtId="0" fontId="50" fillId="16" borderId="113" xfId="161" applyFont="1" applyFill="1" applyBorder="1" applyAlignment="1">
      <alignment horizontal="center" vertical="center"/>
    </xf>
    <xf numFmtId="0" fontId="50" fillId="16" borderId="0" xfId="161" applyFont="1" applyFill="1" applyAlignment="1">
      <alignment horizontal="center" vertical="center"/>
    </xf>
    <xf numFmtId="202" fontId="52" fillId="0" borderId="0" xfId="161" applyNumberFormat="1" applyFont="1" applyAlignment="1">
      <alignment horizontal="center" vertical="center"/>
    </xf>
    <xf numFmtId="0" fontId="64" fillId="9" borderId="115" xfId="161" applyFont="1" applyFill="1" applyBorder="1" applyAlignment="1">
      <alignment horizontal="center" vertical="center"/>
    </xf>
    <xf numFmtId="0" fontId="64" fillId="9" borderId="51" xfId="161" applyFont="1" applyFill="1" applyBorder="1" applyAlignment="1">
      <alignment horizontal="center" vertical="center"/>
    </xf>
    <xf numFmtId="0" fontId="64" fillId="9" borderId="50" xfId="161" applyFont="1" applyFill="1" applyBorder="1" applyAlignment="1">
      <alignment horizontal="center" vertical="center"/>
    </xf>
    <xf numFmtId="0" fontId="64" fillId="4" borderId="3" xfId="161" applyFont="1" applyFill="1" applyBorder="1" applyAlignment="1">
      <alignment horizontal="center"/>
    </xf>
    <xf numFmtId="0" fontId="64" fillId="4" borderId="21" xfId="161" applyFont="1" applyFill="1" applyBorder="1" applyAlignment="1">
      <alignment horizontal="center"/>
    </xf>
    <xf numFmtId="0" fontId="52" fillId="9" borderId="91" xfId="161" applyFont="1" applyFill="1" applyBorder="1" applyAlignment="1">
      <alignment horizontal="center" vertical="center"/>
    </xf>
    <xf numFmtId="0" fontId="53" fillId="0" borderId="3" xfId="0" applyFont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center" vertical="center" wrapText="1"/>
    </xf>
    <xf numFmtId="0" fontId="53" fillId="14" borderId="3" xfId="0" applyFont="1" applyFill="1" applyBorder="1" applyAlignment="1">
      <alignment horizontal="center" vertical="center" wrapText="1"/>
    </xf>
    <xf numFmtId="0" fontId="53" fillId="15" borderId="3" xfId="0" applyFont="1" applyFill="1" applyBorder="1" applyAlignment="1">
      <alignment horizontal="center" vertical="center" wrapText="1"/>
    </xf>
    <xf numFmtId="0" fontId="53" fillId="15" borderId="4" xfId="0" applyFont="1" applyFill="1" applyBorder="1" applyAlignment="1">
      <alignment horizontal="center" vertical="center" wrapText="1"/>
    </xf>
    <xf numFmtId="0" fontId="36" fillId="0" borderId="87" xfId="0" applyFont="1" applyBorder="1" applyAlignment="1">
      <alignment horizontal="center" vertical="center"/>
    </xf>
    <xf numFmtId="0" fontId="36" fillId="0" borderId="88" xfId="0" applyFont="1" applyBorder="1" applyAlignment="1">
      <alignment horizontal="center" vertical="center"/>
    </xf>
    <xf numFmtId="0" fontId="36" fillId="4" borderId="75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5" borderId="75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94" xfId="0" applyFont="1" applyBorder="1" applyAlignment="1">
      <alignment horizontal="center" vertical="center"/>
    </xf>
    <xf numFmtId="0" fontId="53" fillId="0" borderId="95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91" xfId="0" applyFont="1" applyBorder="1" applyAlignment="1">
      <alignment horizontal="center" vertical="center"/>
    </xf>
    <xf numFmtId="0" fontId="53" fillId="0" borderId="96" xfId="0" applyFont="1" applyBorder="1" applyAlignment="1">
      <alignment horizontal="center" vertical="center"/>
    </xf>
    <xf numFmtId="0" fontId="53" fillId="0" borderId="91" xfId="0" applyFont="1" applyBorder="1" applyAlignment="1">
      <alignment horizontal="center" vertical="center" wrapText="1"/>
    </xf>
    <xf numFmtId="0" fontId="53" fillId="0" borderId="96" xfId="0" applyFont="1" applyBorder="1" applyAlignment="1">
      <alignment horizontal="center" vertical="center" wrapText="1"/>
    </xf>
    <xf numFmtId="0" fontId="53" fillId="4" borderId="91" xfId="0" applyFont="1" applyFill="1" applyBorder="1" applyAlignment="1">
      <alignment horizontal="center" vertical="center" wrapText="1"/>
    </xf>
    <xf numFmtId="0" fontId="53" fillId="4" borderId="96" xfId="0" applyFont="1" applyFill="1" applyBorder="1" applyAlignment="1">
      <alignment horizontal="center" vertical="center" wrapText="1"/>
    </xf>
    <xf numFmtId="0" fontId="53" fillId="14" borderId="91" xfId="0" applyFont="1" applyFill="1" applyBorder="1" applyAlignment="1">
      <alignment horizontal="center" vertical="center" wrapText="1"/>
    </xf>
    <xf numFmtId="0" fontId="53" fillId="14" borderId="96" xfId="0" applyFont="1" applyFill="1" applyBorder="1" applyAlignment="1">
      <alignment horizontal="center" vertical="center" wrapText="1"/>
    </xf>
    <xf numFmtId="0" fontId="53" fillId="15" borderId="91" xfId="0" applyFont="1" applyFill="1" applyBorder="1" applyAlignment="1">
      <alignment horizontal="center" vertical="center" wrapText="1"/>
    </xf>
    <xf numFmtId="0" fontId="53" fillId="15" borderId="96" xfId="0" applyFont="1" applyFill="1" applyBorder="1" applyAlignment="1">
      <alignment horizontal="center" vertical="center" wrapText="1"/>
    </xf>
    <xf numFmtId="0" fontId="53" fillId="15" borderId="8" xfId="0" applyFont="1" applyFill="1" applyBorder="1" applyAlignment="1">
      <alignment horizontal="center" vertical="center" wrapText="1"/>
    </xf>
    <xf numFmtId="0" fontId="53" fillId="15" borderId="99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16" fontId="46" fillId="0" borderId="1" xfId="0" applyNumberFormat="1" applyFont="1" applyBorder="1" applyAlignment="1">
      <alignment horizontal="left" vertical="center"/>
    </xf>
    <xf numFmtId="0" fontId="36" fillId="8" borderId="75" xfId="0" applyFont="1" applyFill="1" applyBorder="1" applyAlignment="1">
      <alignment horizontal="center" vertical="center"/>
    </xf>
    <xf numFmtId="0" fontId="36" fillId="8" borderId="86" xfId="0" applyFont="1" applyFill="1" applyBorder="1" applyAlignment="1">
      <alignment horizontal="center" vertical="center"/>
    </xf>
    <xf numFmtId="0" fontId="49" fillId="11" borderId="87" xfId="0" applyFont="1" applyFill="1" applyBorder="1" applyAlignment="1">
      <alignment horizontal="center" vertical="center"/>
    </xf>
    <xf numFmtId="0" fontId="49" fillId="11" borderId="88" xfId="0" applyFont="1" applyFill="1" applyBorder="1" applyAlignment="1">
      <alignment horizontal="center" vertical="center"/>
    </xf>
    <xf numFmtId="0" fontId="49" fillId="11" borderId="92" xfId="0" applyFont="1" applyFill="1" applyBorder="1" applyAlignment="1">
      <alignment horizontal="center" vertical="center"/>
    </xf>
    <xf numFmtId="0" fontId="36" fillId="8" borderId="74" xfId="0" applyFont="1" applyFill="1" applyBorder="1" applyAlignment="1">
      <alignment horizontal="center" vertical="center"/>
    </xf>
    <xf numFmtId="0" fontId="36" fillId="8" borderId="76" xfId="0" applyFont="1" applyFill="1" applyBorder="1" applyAlignment="1">
      <alignment horizontal="center" vertical="center"/>
    </xf>
    <xf numFmtId="9" fontId="36" fillId="8" borderId="75" xfId="2" applyFont="1" applyFill="1" applyBorder="1" applyAlignment="1">
      <alignment horizontal="center" vertical="center" wrapText="1"/>
    </xf>
    <xf numFmtId="9" fontId="36" fillId="8" borderId="73" xfId="2" applyFont="1" applyFill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4" fontId="36" fillId="0" borderId="57" xfId="0" applyNumberFormat="1" applyFont="1" applyBorder="1" applyAlignment="1">
      <alignment horizontal="center" vertical="center"/>
    </xf>
    <xf numFmtId="4" fontId="36" fillId="0" borderId="23" xfId="0" applyNumberFormat="1" applyFont="1" applyBorder="1" applyAlignment="1">
      <alignment horizontal="center" vertical="center"/>
    </xf>
    <xf numFmtId="4" fontId="36" fillId="0" borderId="58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52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center" vertical="center"/>
    </xf>
    <xf numFmtId="4" fontId="36" fillId="0" borderId="3" xfId="0" applyNumberFormat="1" applyFont="1" applyBorder="1" applyAlignment="1">
      <alignment horizontal="center" vertical="center"/>
    </xf>
    <xf numFmtId="4" fontId="36" fillId="0" borderId="12" xfId="0" applyNumberFormat="1" applyFont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12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198" fontId="36" fillId="7" borderId="4" xfId="0" applyNumberFormat="1" applyFont="1" applyFill="1" applyBorder="1" applyAlignment="1">
      <alignment horizontal="center" vertical="center"/>
    </xf>
    <xf numFmtId="198" fontId="36" fillId="7" borderId="5" xfId="0" applyNumberFormat="1" applyFont="1" applyFill="1" applyBorder="1" applyAlignment="1">
      <alignment horizontal="center" vertical="center"/>
    </xf>
    <xf numFmtId="198" fontId="36" fillId="7" borderId="41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6" fillId="6" borderId="41" xfId="0" applyFont="1" applyFill="1" applyBorder="1" applyAlignment="1">
      <alignment horizontal="center" vertical="center"/>
    </xf>
    <xf numFmtId="0" fontId="36" fillId="6" borderId="8" xfId="0" applyFont="1" applyFill="1" applyBorder="1" applyAlignment="1">
      <alignment horizontal="center" vertical="center"/>
    </xf>
    <xf numFmtId="0" fontId="36" fillId="6" borderId="9" xfId="0" applyFont="1" applyFill="1" applyBorder="1" applyAlignment="1">
      <alignment horizontal="center" vertical="center"/>
    </xf>
    <xf numFmtId="0" fontId="36" fillId="6" borderId="39" xfId="0" applyFont="1" applyFill="1" applyBorder="1" applyAlignment="1">
      <alignment horizontal="center" vertical="center"/>
    </xf>
    <xf numFmtId="0" fontId="36" fillId="6" borderId="42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36" fillId="6" borderId="6" xfId="0" applyFont="1" applyFill="1" applyBorder="1" applyAlignment="1">
      <alignment horizontal="center" vertical="center"/>
    </xf>
    <xf numFmtId="0" fontId="36" fillId="6" borderId="44" xfId="0" applyFont="1" applyFill="1" applyBorder="1" applyAlignment="1">
      <alignment horizontal="center" vertical="center"/>
    </xf>
    <xf numFmtId="4" fontId="36" fillId="6" borderId="52" xfId="0" applyNumberFormat="1" applyFont="1" applyFill="1" applyBorder="1" applyAlignment="1">
      <alignment horizontal="center" vertical="center"/>
    </xf>
    <xf numFmtId="4" fontId="36" fillId="6" borderId="7" xfId="0" applyNumberFormat="1" applyFont="1" applyFill="1" applyBorder="1" applyAlignment="1">
      <alignment horizontal="center" vertical="center"/>
    </xf>
    <xf numFmtId="4" fontId="36" fillId="6" borderId="56" xfId="0" applyNumberFormat="1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6" fillId="6" borderId="7" xfId="0" applyFont="1" applyFill="1" applyBorder="1" applyAlignment="1">
      <alignment horizontal="center" vertical="center" wrapText="1"/>
    </xf>
    <xf numFmtId="0" fontId="36" fillId="6" borderId="56" xfId="0" applyFont="1" applyFill="1" applyBorder="1" applyAlignment="1">
      <alignment horizontal="center" vertical="center" wrapText="1"/>
    </xf>
    <xf numFmtId="0" fontId="36" fillId="6" borderId="57" xfId="0" applyFont="1" applyFill="1" applyBorder="1" applyAlignment="1">
      <alignment horizontal="center" vertical="center"/>
    </xf>
    <xf numFmtId="0" fontId="36" fillId="6" borderId="23" xfId="0" applyFont="1" applyFill="1" applyBorder="1" applyAlignment="1">
      <alignment horizontal="center" vertical="center"/>
    </xf>
    <xf numFmtId="0" fontId="36" fillId="6" borderId="58" xfId="0" applyFont="1" applyFill="1" applyBorder="1" applyAlignment="1">
      <alignment horizontal="center" vertical="center"/>
    </xf>
    <xf numFmtId="0" fontId="36" fillId="6" borderId="49" xfId="0" applyFont="1" applyFill="1" applyBorder="1" applyAlignment="1">
      <alignment horizontal="center" vertical="center"/>
    </xf>
    <xf numFmtId="0" fontId="36" fillId="6" borderId="50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/>
    </xf>
    <xf numFmtId="0" fontId="36" fillId="6" borderId="54" xfId="0" applyFont="1" applyFill="1" applyBorder="1" applyAlignment="1">
      <alignment horizontal="center" vertical="center"/>
    </xf>
    <xf numFmtId="4" fontId="36" fillId="6" borderId="49" xfId="0" applyNumberFormat="1" applyFont="1" applyFill="1" applyBorder="1" applyAlignment="1">
      <alignment horizontal="center" vertical="center"/>
    </xf>
    <xf numFmtId="4" fontId="36" fillId="6" borderId="50" xfId="0" applyNumberFormat="1" applyFont="1" applyFill="1" applyBorder="1" applyAlignment="1">
      <alignment horizontal="center" vertical="center"/>
    </xf>
    <xf numFmtId="4" fontId="36" fillId="6" borderId="53" xfId="0" applyNumberFormat="1" applyFont="1" applyFill="1" applyBorder="1" applyAlignment="1">
      <alignment horizontal="center" vertical="center"/>
    </xf>
    <xf numFmtId="4" fontId="36" fillId="6" borderId="54" xfId="0" applyNumberFormat="1" applyFont="1" applyFill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4" fontId="36" fillId="6" borderId="51" xfId="0" applyNumberFormat="1" applyFont="1" applyFill="1" applyBorder="1" applyAlignment="1">
      <alignment horizontal="center" vertical="center"/>
    </xf>
    <xf numFmtId="4" fontId="36" fillId="6" borderId="55" xfId="0" applyNumberFormat="1" applyFont="1" applyFill="1" applyBorder="1" applyAlignment="1">
      <alignment horizontal="center" vertical="center"/>
    </xf>
    <xf numFmtId="4" fontId="36" fillId="6" borderId="52" xfId="0" applyNumberFormat="1" applyFont="1" applyFill="1" applyBorder="1" applyAlignment="1">
      <alignment horizontal="center" vertical="center" wrapText="1"/>
    </xf>
    <xf numFmtId="4" fontId="36" fillId="6" borderId="7" xfId="0" applyNumberFormat="1" applyFont="1" applyFill="1" applyBorder="1" applyAlignment="1">
      <alignment horizontal="center" vertical="center" wrapText="1"/>
    </xf>
    <xf numFmtId="4" fontId="36" fillId="6" borderId="56" xfId="0" applyNumberFormat="1" applyFont="1" applyFill="1" applyBorder="1" applyAlignment="1">
      <alignment horizontal="center" vertical="center" wrapText="1"/>
    </xf>
    <xf numFmtId="198" fontId="36" fillId="0" borderId="3" xfId="0" applyNumberFormat="1" applyFont="1" applyBorder="1" applyAlignment="1">
      <alignment horizontal="center" vertical="center"/>
    </xf>
    <xf numFmtId="0" fontId="36" fillId="5" borderId="3" xfId="0" applyFont="1" applyFill="1" applyBorder="1" applyAlignment="1">
      <alignment horizontal="center" vertical="center"/>
    </xf>
    <xf numFmtId="0" fontId="36" fillId="5" borderId="12" xfId="0" applyFont="1" applyFill="1" applyBorder="1" applyAlignment="1">
      <alignment horizontal="center" vertical="center"/>
    </xf>
    <xf numFmtId="4" fontId="36" fillId="0" borderId="4" xfId="0" applyNumberFormat="1" applyFont="1" applyBorder="1" applyAlignment="1">
      <alignment horizontal="center" vertical="center"/>
    </xf>
    <xf numFmtId="4" fontId="36" fillId="0" borderId="22" xfId="0" applyNumberFormat="1" applyFont="1" applyBorder="1" applyAlignment="1">
      <alignment horizontal="center" vertical="center"/>
    </xf>
    <xf numFmtId="4" fontId="36" fillId="0" borderId="24" xfId="0" applyNumberFormat="1" applyFont="1" applyBorder="1" applyAlignment="1">
      <alignment horizontal="center" vertical="center"/>
    </xf>
    <xf numFmtId="1" fontId="36" fillId="0" borderId="8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6" fillId="0" borderId="10" xfId="0" applyNumberFormat="1" applyFont="1" applyBorder="1" applyAlignment="1">
      <alignment horizontal="center" vertical="center"/>
    </xf>
  </cellXfs>
  <cellStyles count="210">
    <cellStyle name="‡" xfId="5" xr:uid="{00000000-0005-0000-0000-000000000000}"/>
    <cellStyle name="¹éºÐÀ²_±âÅ¸" xfId="6" xr:uid="{00000000-0005-0000-0000-000001000000}"/>
    <cellStyle name="20% - Accent1 1" xfId="7" xr:uid="{00000000-0005-0000-0000-000002000000}"/>
    <cellStyle name="20% - Accent1 10" xfId="8" xr:uid="{00000000-0005-0000-0000-000003000000}"/>
    <cellStyle name="20% - Accent1 14" xfId="9" xr:uid="{00000000-0005-0000-0000-000004000000}"/>
    <cellStyle name="20% - Accent2 1" xfId="10" xr:uid="{00000000-0005-0000-0000-000005000000}"/>
    <cellStyle name="20% - Accent2 10" xfId="11" xr:uid="{00000000-0005-0000-0000-000006000000}"/>
    <cellStyle name="20% - Accent2 14" xfId="12" xr:uid="{00000000-0005-0000-0000-000007000000}"/>
    <cellStyle name="20% - Accent3 1" xfId="13" xr:uid="{00000000-0005-0000-0000-000008000000}"/>
    <cellStyle name="20% - Accent3 10" xfId="14" xr:uid="{00000000-0005-0000-0000-000009000000}"/>
    <cellStyle name="20% - Accent3 14" xfId="15" xr:uid="{00000000-0005-0000-0000-00000A000000}"/>
    <cellStyle name="20% - Accent4 1" xfId="16" xr:uid="{00000000-0005-0000-0000-00000B000000}"/>
    <cellStyle name="20% - Accent4 14" xfId="17" xr:uid="{00000000-0005-0000-0000-00000C000000}"/>
    <cellStyle name="20% - Accent5 1" xfId="18" xr:uid="{00000000-0005-0000-0000-00000D000000}"/>
    <cellStyle name="20% - Accent5 14" xfId="19" xr:uid="{00000000-0005-0000-0000-00000E000000}"/>
    <cellStyle name="20% - Accent6 14" xfId="20" xr:uid="{00000000-0005-0000-0000-00000F000000}"/>
    <cellStyle name="40% - Accent1 1" xfId="21" xr:uid="{00000000-0005-0000-0000-000010000000}"/>
    <cellStyle name="40% - Accent1 10" xfId="22" xr:uid="{00000000-0005-0000-0000-000011000000}"/>
    <cellStyle name="40% - Accent1 14" xfId="23" xr:uid="{00000000-0005-0000-0000-000012000000}"/>
    <cellStyle name="40% - Accent2 1" xfId="24" xr:uid="{00000000-0005-0000-0000-000013000000}"/>
    <cellStyle name="40% - Accent2 14" xfId="25" xr:uid="{00000000-0005-0000-0000-000014000000}"/>
    <cellStyle name="40% - Accent3 1" xfId="26" xr:uid="{00000000-0005-0000-0000-000015000000}"/>
    <cellStyle name="40% - Accent3 10" xfId="27" xr:uid="{00000000-0005-0000-0000-000016000000}"/>
    <cellStyle name="40% - Accent3 14" xfId="28" xr:uid="{00000000-0005-0000-0000-000017000000}"/>
    <cellStyle name="40% - Accent6 1" xfId="29" xr:uid="{00000000-0005-0000-0000-000018000000}"/>
    <cellStyle name="40% - Accent6 14" xfId="30" xr:uid="{00000000-0005-0000-0000-000019000000}"/>
    <cellStyle name="60% - Accent1 1" xfId="31" xr:uid="{00000000-0005-0000-0000-00001A000000}"/>
    <cellStyle name="60% - Accent1 1 2" xfId="32" xr:uid="{00000000-0005-0000-0000-00001B000000}"/>
    <cellStyle name="60% - Accent1 10" xfId="33" xr:uid="{00000000-0005-0000-0000-00001C000000}"/>
    <cellStyle name="60% - Accent1 14" xfId="34" xr:uid="{00000000-0005-0000-0000-00001D000000}"/>
    <cellStyle name="60% - Accent2 1" xfId="35" xr:uid="{00000000-0005-0000-0000-00001E000000}"/>
    <cellStyle name="60% - Accent2 14" xfId="36" xr:uid="{00000000-0005-0000-0000-00001F000000}"/>
    <cellStyle name="60% - Accent3 1" xfId="37" xr:uid="{00000000-0005-0000-0000-000020000000}"/>
    <cellStyle name="60% - Accent3 1 2" xfId="38" xr:uid="{00000000-0005-0000-0000-000021000000}"/>
    <cellStyle name="60% - Accent3 10" xfId="39" xr:uid="{00000000-0005-0000-0000-000022000000}"/>
    <cellStyle name="60% - Accent3 14" xfId="40" xr:uid="{00000000-0005-0000-0000-000023000000}"/>
    <cellStyle name="60% - Accent4 1" xfId="41" xr:uid="{00000000-0005-0000-0000-000024000000}"/>
    <cellStyle name="60% - Accent4 10" xfId="42" xr:uid="{00000000-0005-0000-0000-000025000000}"/>
    <cellStyle name="60% - Accent4 14" xfId="43" xr:uid="{00000000-0005-0000-0000-000026000000}"/>
    <cellStyle name="60% - Accent5 14" xfId="44" xr:uid="{00000000-0005-0000-0000-000027000000}"/>
    <cellStyle name="60% - Accent6 1" xfId="45" xr:uid="{00000000-0005-0000-0000-000028000000}"/>
    <cellStyle name="60% - Accent6 10" xfId="46" xr:uid="{00000000-0005-0000-0000-000029000000}"/>
    <cellStyle name="60% - Accent6 14" xfId="47" xr:uid="{00000000-0005-0000-0000-00002A000000}"/>
    <cellStyle name="Accent1 1" xfId="48" xr:uid="{00000000-0005-0000-0000-00002B000000}"/>
    <cellStyle name="Accent1 14" xfId="49" xr:uid="{00000000-0005-0000-0000-00002C000000}"/>
    <cellStyle name="Accent2 1" xfId="50" xr:uid="{00000000-0005-0000-0000-00002D000000}"/>
    <cellStyle name="Accent2 10" xfId="51" xr:uid="{00000000-0005-0000-0000-00002E000000}"/>
    <cellStyle name="Accent2 14" xfId="52" xr:uid="{00000000-0005-0000-0000-00002F000000}"/>
    <cellStyle name="Accent3 1" xfId="53" xr:uid="{00000000-0005-0000-0000-000030000000}"/>
    <cellStyle name="Accent3 1 2" xfId="54" xr:uid="{00000000-0005-0000-0000-000031000000}"/>
    <cellStyle name="Accent3 14" xfId="55" xr:uid="{00000000-0005-0000-0000-000032000000}"/>
    <cellStyle name="Accent4 10" xfId="56" xr:uid="{00000000-0005-0000-0000-000033000000}"/>
    <cellStyle name="Accent6 1" xfId="57" xr:uid="{00000000-0005-0000-0000-000034000000}"/>
    <cellStyle name="Accent6 10" xfId="58" xr:uid="{00000000-0005-0000-0000-000035000000}"/>
    <cellStyle name="Accent6 14" xfId="59" xr:uid="{00000000-0005-0000-0000-000036000000}"/>
    <cellStyle name="ÅëÈ­ [0]_±âÅ¸" xfId="60" xr:uid="{00000000-0005-0000-0000-000037000000}"/>
    <cellStyle name="Bad 1" xfId="61" xr:uid="{00000000-0005-0000-0000-000038000000}"/>
    <cellStyle name="Bad 14" xfId="62" xr:uid="{00000000-0005-0000-0000-000039000000}"/>
    <cellStyle name="Ç¥ÁØ_¿¬°£´©°è¿¹»ó" xfId="63" xr:uid="{00000000-0005-0000-0000-00003A000000}"/>
    <cellStyle name="Calculation 1" xfId="64" xr:uid="{00000000-0005-0000-0000-00003B000000}"/>
    <cellStyle name="Calculation 10" xfId="65" xr:uid="{00000000-0005-0000-0000-00003C000000}"/>
    <cellStyle name="Calculation 14" xfId="66" xr:uid="{00000000-0005-0000-0000-00003D000000}"/>
    <cellStyle name="Check Cell 1" xfId="67" xr:uid="{00000000-0005-0000-0000-00003E000000}"/>
    <cellStyle name="Check Cell 10" xfId="68" xr:uid="{00000000-0005-0000-0000-00003F000000}"/>
    <cellStyle name="Check Cell 14" xfId="69" xr:uid="{00000000-0005-0000-0000-000040000000}"/>
    <cellStyle name="Comma  - Style1" xfId="70" xr:uid="{00000000-0005-0000-0000-000042000000}"/>
    <cellStyle name="Comma [0] 10 10" xfId="71" xr:uid="{00000000-0005-0000-0000-000044000000}"/>
    <cellStyle name="Comma [0] 10 2 2" xfId="72" xr:uid="{00000000-0005-0000-0000-000045000000}"/>
    <cellStyle name="Comma [0] 11" xfId="73" xr:uid="{00000000-0005-0000-0000-000046000000}"/>
    <cellStyle name="Comma [0] 11 2" xfId="74" xr:uid="{00000000-0005-0000-0000-000047000000}"/>
    <cellStyle name="Comma [0] 11 2 2" xfId="75" xr:uid="{00000000-0005-0000-0000-000048000000}"/>
    <cellStyle name="Comma [0] 12" xfId="76" xr:uid="{00000000-0005-0000-0000-000049000000}"/>
    <cellStyle name="Comma [0] 2" xfId="77" xr:uid="{00000000-0005-0000-0000-00004A000000}"/>
    <cellStyle name="Comma [0] 2 2" xfId="78" xr:uid="{00000000-0005-0000-0000-00004B000000}"/>
    <cellStyle name="Comma [0] 2 2 2" xfId="79" xr:uid="{00000000-0005-0000-0000-00004C000000}"/>
    <cellStyle name="Comma [0] 2 3 2" xfId="80" xr:uid="{00000000-0005-0000-0000-00004D000000}"/>
    <cellStyle name="Comma [0] 2 3 2 2" xfId="81" xr:uid="{00000000-0005-0000-0000-00004E000000}"/>
    <cellStyle name="Comma [0] 2 5" xfId="82" xr:uid="{00000000-0005-0000-0000-00004F000000}"/>
    <cellStyle name="Comma [0] 7 2 2" xfId="83" xr:uid="{00000000-0005-0000-0000-000050000000}"/>
    <cellStyle name="Comma 10" xfId="84" xr:uid="{00000000-0005-0000-0000-000051000000}"/>
    <cellStyle name="Comma 10 2 3" xfId="85" xr:uid="{00000000-0005-0000-0000-000052000000}"/>
    <cellStyle name="Comma 10 7 2" xfId="86" xr:uid="{00000000-0005-0000-0000-000053000000}"/>
    <cellStyle name="Comma 10 8" xfId="87" xr:uid="{00000000-0005-0000-0000-000054000000}"/>
    <cellStyle name="Comma 11" xfId="88" xr:uid="{00000000-0005-0000-0000-000055000000}"/>
    <cellStyle name="Comma 11 2 2 2" xfId="89" xr:uid="{00000000-0005-0000-0000-000056000000}"/>
    <cellStyle name="Comma 11 20" xfId="90" xr:uid="{00000000-0005-0000-0000-000057000000}"/>
    <cellStyle name="Comma 12" xfId="91" xr:uid="{00000000-0005-0000-0000-000058000000}"/>
    <cellStyle name="Comma 12 2 2" xfId="92" xr:uid="{00000000-0005-0000-0000-000059000000}"/>
    <cellStyle name="Comma 13 2 3" xfId="93" xr:uid="{00000000-0005-0000-0000-00005A000000}"/>
    <cellStyle name="Comma 17 2 4" xfId="94" xr:uid="{00000000-0005-0000-0000-00005B000000}"/>
    <cellStyle name="Comma 2 11 2 4" xfId="95" xr:uid="{00000000-0005-0000-0000-00005C000000}"/>
    <cellStyle name="Comma 2 12 2" xfId="96" xr:uid="{00000000-0005-0000-0000-00005D000000}"/>
    <cellStyle name="Comma 2 14" xfId="97" xr:uid="{00000000-0005-0000-0000-00005E000000}"/>
    <cellStyle name="Comma 2 2 19" xfId="98" xr:uid="{00000000-0005-0000-0000-00005F000000}"/>
    <cellStyle name="Comma 2 2 2 3" xfId="99" xr:uid="{00000000-0005-0000-0000-000060000000}"/>
    <cellStyle name="Comma 2 2 23" xfId="100" xr:uid="{00000000-0005-0000-0000-000061000000}"/>
    <cellStyle name="Comma 2 2 5 2" xfId="101" xr:uid="{00000000-0005-0000-0000-000062000000}"/>
    <cellStyle name="Comma 2 39" xfId="102" xr:uid="{00000000-0005-0000-0000-000063000000}"/>
    <cellStyle name="Comma 2 6 15" xfId="103" xr:uid="{00000000-0005-0000-0000-000064000000}"/>
    <cellStyle name="Comma 2 6 2" xfId="104" xr:uid="{00000000-0005-0000-0000-000065000000}"/>
    <cellStyle name="Comma 2 6 2 2" xfId="105" xr:uid="{00000000-0005-0000-0000-000066000000}"/>
    <cellStyle name="Comma 2 6 2 2 2 2" xfId="106" xr:uid="{00000000-0005-0000-0000-000067000000}"/>
    <cellStyle name="Comma 2 6 2 2_05. Customer Supply Januari 2013 (SO Rev 1)" xfId="107" xr:uid="{00000000-0005-0000-0000-000068000000}"/>
    <cellStyle name="Comma 2 7 2 2" xfId="108" xr:uid="{00000000-0005-0000-0000-000069000000}"/>
    <cellStyle name="Comma 2 8" xfId="109" xr:uid="{00000000-0005-0000-0000-00006A000000}"/>
    <cellStyle name="Comma 3 2" xfId="110" xr:uid="{00000000-0005-0000-0000-00006B000000}"/>
    <cellStyle name="Comma 35 2" xfId="111" xr:uid="{00000000-0005-0000-0000-00006C000000}"/>
    <cellStyle name="Comma 4 2 3" xfId="112" xr:uid="{00000000-0005-0000-0000-00006D000000}"/>
    <cellStyle name="Comma 4 4 3" xfId="113" xr:uid="{00000000-0005-0000-0000-00006E000000}"/>
    <cellStyle name="Comma 4 9" xfId="114" xr:uid="{00000000-0005-0000-0000-00006F000000}"/>
    <cellStyle name="Comma 5 2 2 4" xfId="115" xr:uid="{00000000-0005-0000-0000-000070000000}"/>
    <cellStyle name="Comma 6 2 2" xfId="116" xr:uid="{00000000-0005-0000-0000-000071000000}"/>
    <cellStyle name="Comma 6 3 2" xfId="117" xr:uid="{00000000-0005-0000-0000-000072000000}"/>
    <cellStyle name="Comma 7 10" xfId="118" xr:uid="{00000000-0005-0000-0000-000073000000}"/>
    <cellStyle name="Comma0" xfId="119" xr:uid="{00000000-0005-0000-0000-000074000000}"/>
    <cellStyle name="Currency 2" xfId="120" xr:uid="{00000000-0005-0000-0000-000075000000}"/>
    <cellStyle name="Currency 2 4" xfId="121" xr:uid="{00000000-0005-0000-0000-000076000000}"/>
    <cellStyle name="Currency 8 2" xfId="122" xr:uid="{00000000-0005-0000-0000-000077000000}"/>
    <cellStyle name="Currency0" xfId="123" xr:uid="{00000000-0005-0000-0000-000078000000}"/>
    <cellStyle name="Date" xfId="124" xr:uid="{00000000-0005-0000-0000-000079000000}"/>
    <cellStyle name="Excel Built-in Comma [0]" xfId="125" xr:uid="{00000000-0005-0000-0000-00007A000000}"/>
    <cellStyle name="Excel Built-in Heading 3" xfId="126" xr:uid="{00000000-0005-0000-0000-00007B000000}"/>
    <cellStyle name="Explanatory Text 1" xfId="127" xr:uid="{00000000-0005-0000-0000-00007C000000}"/>
    <cellStyle name="Fixed" xfId="128" xr:uid="{00000000-0005-0000-0000-00007D000000}"/>
    <cellStyle name="Good 1" xfId="129" xr:uid="{00000000-0005-0000-0000-00007E000000}"/>
    <cellStyle name="Good 14" xfId="130" xr:uid="{00000000-0005-0000-0000-00007F000000}"/>
    <cellStyle name="Grey" xfId="131" xr:uid="{00000000-0005-0000-0000-000080000000}"/>
    <cellStyle name="Header - Style1" xfId="132" xr:uid="{00000000-0005-0000-0000-000081000000}"/>
    <cellStyle name="Header1" xfId="133" xr:uid="{00000000-0005-0000-0000-000082000000}"/>
    <cellStyle name="Header2" xfId="134" xr:uid="{00000000-0005-0000-0000-000083000000}"/>
    <cellStyle name="Heading" xfId="135" xr:uid="{00000000-0005-0000-0000-000084000000}"/>
    <cellStyle name="Heading 1 1" xfId="136" xr:uid="{00000000-0005-0000-0000-000085000000}"/>
    <cellStyle name="Heading 1 10" xfId="137" xr:uid="{00000000-0005-0000-0000-000086000000}"/>
    <cellStyle name="Heading 2 1" xfId="138" xr:uid="{00000000-0005-0000-0000-000087000000}"/>
    <cellStyle name="Heading 2 10" xfId="139" xr:uid="{00000000-0005-0000-0000-000088000000}"/>
    <cellStyle name="Heading 3 1" xfId="140" xr:uid="{00000000-0005-0000-0000-000089000000}"/>
    <cellStyle name="Heading 3 10" xfId="141" xr:uid="{00000000-0005-0000-0000-00008A000000}"/>
    <cellStyle name="Heading 4 1" xfId="142" xr:uid="{00000000-0005-0000-0000-00008B000000}"/>
    <cellStyle name="Heading 4 10" xfId="143" xr:uid="{00000000-0005-0000-0000-00008C000000}"/>
    <cellStyle name="Hipertaut" xfId="4" builtinId="8"/>
    <cellStyle name="Hyperlink 3" xfId="144" xr:uid="{00000000-0005-0000-0000-00008E000000}"/>
    <cellStyle name="Hyperlink 7" xfId="145" xr:uid="{00000000-0005-0000-0000-00008F000000}"/>
    <cellStyle name="Hyperlink 8" xfId="146" xr:uid="{00000000-0005-0000-0000-000090000000}"/>
    <cellStyle name="Input [yellow]" xfId="147" xr:uid="{00000000-0005-0000-0000-000091000000}"/>
    <cellStyle name="Input 1" xfId="148" xr:uid="{00000000-0005-0000-0000-000092000000}"/>
    <cellStyle name="Input 14" xfId="149" xr:uid="{00000000-0005-0000-0000-000093000000}"/>
    <cellStyle name="Koma" xfId="1" builtinId="3"/>
    <cellStyle name="Koma [0]" xfId="3" builtinId="6"/>
    <cellStyle name="Linked Cell 1" xfId="150" xr:uid="{00000000-0005-0000-0000-000094000000}"/>
    <cellStyle name="Milliers [0]_A9514RES" xfId="151" xr:uid="{00000000-0005-0000-0000-000095000000}"/>
    <cellStyle name="Milliers_A9514RES" xfId="152" xr:uid="{00000000-0005-0000-0000-000096000000}"/>
    <cellStyle name="Monétaire [0]_A9514RES" xfId="153" xr:uid="{00000000-0005-0000-0000-000097000000}"/>
    <cellStyle name="Monétaire_A9514RES" xfId="154" xr:uid="{00000000-0005-0000-0000-000098000000}"/>
    <cellStyle name="Neutral 1" xfId="155" xr:uid="{00000000-0005-0000-0000-000099000000}"/>
    <cellStyle name="Neutral 14" xfId="156" xr:uid="{00000000-0005-0000-0000-00009A000000}"/>
    <cellStyle name="Normal" xfId="0" builtinId="0"/>
    <cellStyle name="Normal - Style1" xfId="157" xr:uid="{00000000-0005-0000-0000-00009C000000}"/>
    <cellStyle name="Normal 10 3" xfId="158" xr:uid="{00000000-0005-0000-0000-00009D000000}"/>
    <cellStyle name="Normal 2 2 17" xfId="159" xr:uid="{00000000-0005-0000-0000-00009E000000}"/>
    <cellStyle name="Normal 2 2 2" xfId="160" xr:uid="{00000000-0005-0000-0000-00009F000000}"/>
    <cellStyle name="Normal 2 2 3 10 2" xfId="161" xr:uid="{00000000-0005-0000-0000-0000A0000000}"/>
    <cellStyle name="Normal 2 2 3 10 2 2" xfId="162" xr:uid="{00000000-0005-0000-0000-0000A1000000}"/>
    <cellStyle name="Normal 3" xfId="163" xr:uid="{00000000-0005-0000-0000-0000A2000000}"/>
    <cellStyle name="Normal 3 2 3" xfId="164" xr:uid="{00000000-0005-0000-0000-0000A3000000}"/>
    <cellStyle name="Normal 6 6" xfId="165" xr:uid="{00000000-0005-0000-0000-0000A4000000}"/>
    <cellStyle name="Note 1" xfId="166" xr:uid="{00000000-0005-0000-0000-0000A5000000}"/>
    <cellStyle name="Note 10" xfId="167" xr:uid="{00000000-0005-0000-0000-0000A6000000}"/>
    <cellStyle name="Note 14" xfId="168" xr:uid="{00000000-0005-0000-0000-0000A7000000}"/>
    <cellStyle name="Note 2" xfId="169" xr:uid="{00000000-0005-0000-0000-0000A8000000}"/>
    <cellStyle name="Note 2 5 5" xfId="170" xr:uid="{00000000-0005-0000-0000-0000A9000000}"/>
    <cellStyle name="Output 1" xfId="171" xr:uid="{00000000-0005-0000-0000-0000AA000000}"/>
    <cellStyle name="Output 10" xfId="172" xr:uid="{00000000-0005-0000-0000-0000AB000000}"/>
    <cellStyle name="Output 14" xfId="173" xr:uid="{00000000-0005-0000-0000-0000AC000000}"/>
    <cellStyle name="Percent [2]" xfId="174" xr:uid="{00000000-0005-0000-0000-0000AE000000}"/>
    <cellStyle name="Percent 10" xfId="175" xr:uid="{00000000-0005-0000-0000-0000AF000000}"/>
    <cellStyle name="Percent 12 2" xfId="176" xr:uid="{00000000-0005-0000-0000-0000B0000000}"/>
    <cellStyle name="Percent 2 17 2" xfId="177" xr:uid="{00000000-0005-0000-0000-0000B1000000}"/>
    <cellStyle name="Percent 28" xfId="178" xr:uid="{00000000-0005-0000-0000-0000B2000000}"/>
    <cellStyle name="Percent 9 2" xfId="179" xr:uid="{00000000-0005-0000-0000-0000B3000000}"/>
    <cellStyle name="PERCENTAGE" xfId="180" xr:uid="{00000000-0005-0000-0000-0000B4000000}"/>
    <cellStyle name="Persen" xfId="2" builtinId="5"/>
    <cellStyle name="S0" xfId="181" xr:uid="{00000000-0005-0000-0000-0000B5000000}"/>
    <cellStyle name="S0 2" xfId="182" xr:uid="{00000000-0005-0000-0000-0000B6000000}"/>
    <cellStyle name="S1" xfId="183" xr:uid="{00000000-0005-0000-0000-0000B7000000}"/>
    <cellStyle name="S1 2" xfId="184" xr:uid="{00000000-0005-0000-0000-0000B8000000}"/>
    <cellStyle name="S10" xfId="185" xr:uid="{00000000-0005-0000-0000-0000B9000000}"/>
    <cellStyle name="S11" xfId="186" xr:uid="{00000000-0005-0000-0000-0000BA000000}"/>
    <cellStyle name="S12" xfId="187" xr:uid="{00000000-0005-0000-0000-0000BB000000}"/>
    <cellStyle name="S13" xfId="188" xr:uid="{00000000-0005-0000-0000-0000BC000000}"/>
    <cellStyle name="S14" xfId="189" xr:uid="{00000000-0005-0000-0000-0000BD000000}"/>
    <cellStyle name="S2" xfId="190" xr:uid="{00000000-0005-0000-0000-0000BE000000}"/>
    <cellStyle name="S2 2" xfId="191" xr:uid="{00000000-0005-0000-0000-0000BF000000}"/>
    <cellStyle name="S3" xfId="192" xr:uid="{00000000-0005-0000-0000-0000C0000000}"/>
    <cellStyle name="S4" xfId="193" xr:uid="{00000000-0005-0000-0000-0000C1000000}"/>
    <cellStyle name="S4 2" xfId="194" xr:uid="{00000000-0005-0000-0000-0000C2000000}"/>
    <cellStyle name="S5" xfId="195" xr:uid="{00000000-0005-0000-0000-0000C3000000}"/>
    <cellStyle name="S6" xfId="196" xr:uid="{00000000-0005-0000-0000-0000C4000000}"/>
    <cellStyle name="S6 2" xfId="197" xr:uid="{00000000-0005-0000-0000-0000C5000000}"/>
    <cellStyle name="S7" xfId="198" xr:uid="{00000000-0005-0000-0000-0000C6000000}"/>
    <cellStyle name="S7 2" xfId="199" xr:uid="{00000000-0005-0000-0000-0000C7000000}"/>
    <cellStyle name="S8" xfId="200" xr:uid="{00000000-0005-0000-0000-0000C8000000}"/>
    <cellStyle name="Table" xfId="201" xr:uid="{00000000-0005-0000-0000-0000C9000000}"/>
    <cellStyle name="Title 1" xfId="202" xr:uid="{00000000-0005-0000-0000-0000CA000000}"/>
    <cellStyle name="Title 10" xfId="203" xr:uid="{00000000-0005-0000-0000-0000CB000000}"/>
    <cellStyle name="Total 1" xfId="204" xr:uid="{00000000-0005-0000-0000-0000CC000000}"/>
    <cellStyle name="Total 10" xfId="205" xr:uid="{00000000-0005-0000-0000-0000CD000000}"/>
    <cellStyle name="Tusental_NPV" xfId="206" xr:uid="{00000000-0005-0000-0000-0000CE000000}"/>
    <cellStyle name="Valuta_NPV" xfId="207" xr:uid="{00000000-0005-0000-0000-0000CF000000}"/>
    <cellStyle name="Warning Text 1" xfId="208" xr:uid="{00000000-0005-0000-0000-0000D0000000}"/>
    <cellStyle name="WHead - Style2" xfId="209" xr:uid="{00000000-0005-0000-0000-0000D1000000}"/>
  </cellStyles>
  <dxfs count="18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684591</xdr:colOff>
      <xdr:row>0</xdr:row>
      <xdr:rowOff>0</xdr:rowOff>
    </xdr:from>
    <xdr:to>
      <xdr:col>2</xdr:col>
      <xdr:colOff>1152312</xdr:colOff>
      <xdr:row>2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155" y="0"/>
          <a:ext cx="188658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20002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14447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21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5243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44855" cy="5627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3</xdr:row>
      <xdr:rowOff>14042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178972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11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142099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3624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2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121800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451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27419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0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144660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6799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9466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5435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89647</xdr:rowOff>
    </xdr:from>
    <xdr:to>
      <xdr:col>1</xdr:col>
      <xdr:colOff>1022116</xdr:colOff>
      <xdr:row>3</xdr:row>
      <xdr:rowOff>3662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62405" cy="52324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99872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62357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134470</xdr:colOff>
      <xdr:row>0</xdr:row>
      <xdr:rowOff>22412</xdr:rowOff>
    </xdr:from>
    <xdr:to>
      <xdr:col>2</xdr:col>
      <xdr:colOff>1100728</xdr:colOff>
      <xdr:row>3</xdr:row>
      <xdr:rowOff>157666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970" y="22412"/>
          <a:ext cx="966258" cy="70675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</xdr:colOff>
      <xdr:row>0</xdr:row>
      <xdr:rowOff>0</xdr:rowOff>
    </xdr:from>
    <xdr:to>
      <xdr:col>3</xdr:col>
      <xdr:colOff>1011081</xdr:colOff>
      <xdr:row>3</xdr:row>
      <xdr:rowOff>99395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088" y="0"/>
          <a:ext cx="966258" cy="70675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22412</xdr:rowOff>
    </xdr:from>
    <xdr:to>
      <xdr:col>2</xdr:col>
      <xdr:colOff>1347258</xdr:colOff>
      <xdr:row>3</xdr:row>
      <xdr:rowOff>157666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4" y="22412"/>
          <a:ext cx="966258" cy="70675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641287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258" cy="70675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642408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258" cy="70675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6258" cy="70675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55"/>
  <sheetViews>
    <sheetView showGridLines="0" zoomScale="70" zoomScaleNormal="70" workbookViewId="0">
      <pane xSplit="3" ySplit="5" topLeftCell="D24" activePane="bottomRight" state="frozen"/>
      <selection pane="topRight"/>
      <selection pane="bottomLeft"/>
      <selection pane="bottomRight" activeCell="H41" sqref="H41"/>
    </sheetView>
  </sheetViews>
  <sheetFormatPr defaultColWidth="9.33203125" defaultRowHeight="15.6"/>
  <cols>
    <col min="1" max="1" width="12.88671875" style="472" customWidth="1"/>
    <col min="2" max="2" width="21.33203125" style="371" customWidth="1"/>
    <col min="3" max="3" width="20.88671875" style="371" customWidth="1"/>
    <col min="4" max="4" width="19" style="372" customWidth="1"/>
    <col min="5" max="45" width="18.6640625" style="372" customWidth="1"/>
    <col min="46" max="46" width="19.6640625" style="372" customWidth="1"/>
    <col min="47" max="48" width="20.109375" style="372" customWidth="1"/>
    <col min="49" max="52" width="20.109375" style="470" customWidth="1"/>
    <col min="53" max="53" width="15.6640625" style="470" customWidth="1"/>
    <col min="54" max="56" width="20.109375" style="470" customWidth="1"/>
    <col min="57" max="122" width="8.6640625" style="470" customWidth="1"/>
    <col min="123" max="16384" width="9.33203125" style="371"/>
  </cols>
  <sheetData>
    <row r="1" spans="1:122" s="470" customFormat="1" ht="15.75" customHeight="1">
      <c r="A1" s="401"/>
      <c r="B1" s="401"/>
      <c r="C1" s="401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 t="s">
        <v>0</v>
      </c>
      <c r="AH1" s="374" t="s">
        <v>1</v>
      </c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</row>
    <row r="2" spans="1:122" s="470" customFormat="1" ht="18" customHeight="1">
      <c r="A2" s="401" t="s">
        <v>2</v>
      </c>
      <c r="B2" s="401"/>
      <c r="C2" s="401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499" t="s">
        <v>3</v>
      </c>
      <c r="V2" s="499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</row>
    <row r="3" spans="1:122" ht="18" thickBot="1">
      <c r="A3" s="473">
        <v>46143</v>
      </c>
      <c r="B3" s="474"/>
      <c r="C3" s="474"/>
      <c r="D3" s="475"/>
      <c r="E3" s="476"/>
      <c r="F3" s="475"/>
      <c r="G3" s="475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500"/>
      <c r="U3" s="501">
        <f>10500-6600</f>
        <v>3900</v>
      </c>
      <c r="V3" s="501"/>
      <c r="W3" s="500"/>
      <c r="X3" s="500"/>
      <c r="Y3" s="500"/>
      <c r="Z3" s="477"/>
      <c r="AA3" s="500"/>
      <c r="AB3" s="500"/>
      <c r="AC3" s="500"/>
      <c r="AD3" s="477"/>
      <c r="AE3" s="477"/>
      <c r="AF3" s="477"/>
      <c r="AG3" s="477"/>
      <c r="AH3" s="475"/>
      <c r="AI3" s="477"/>
      <c r="AJ3" s="477"/>
      <c r="AK3" s="477"/>
      <c r="AL3" s="477"/>
      <c r="AM3" s="477"/>
      <c r="AN3" s="477"/>
      <c r="AO3" s="477"/>
      <c r="AP3" s="477"/>
      <c r="AQ3" s="476"/>
      <c r="AR3" s="477"/>
      <c r="AS3" s="477"/>
      <c r="AT3" s="477"/>
      <c r="AU3" s="477"/>
      <c r="AV3" s="480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  <c r="BN3" s="371"/>
      <c r="BO3" s="371"/>
      <c r="BP3" s="371"/>
      <c r="BQ3" s="371"/>
      <c r="BR3" s="371"/>
      <c r="BS3" s="371"/>
      <c r="BT3" s="371"/>
      <c r="BU3" s="371"/>
      <c r="BV3" s="371"/>
      <c r="BW3" s="371"/>
      <c r="BX3" s="371"/>
      <c r="BY3" s="371"/>
      <c r="BZ3" s="371"/>
      <c r="CA3" s="371"/>
      <c r="CB3" s="371"/>
      <c r="CC3" s="371"/>
      <c r="CD3" s="371"/>
      <c r="CE3" s="371"/>
      <c r="CF3" s="371"/>
      <c r="CG3" s="371"/>
      <c r="CH3" s="371"/>
      <c r="CI3" s="371"/>
      <c r="CJ3" s="371"/>
      <c r="CK3" s="371"/>
      <c r="CL3" s="371"/>
      <c r="CM3" s="371"/>
      <c r="CN3" s="371"/>
      <c r="CO3" s="371"/>
      <c r="CP3" s="371"/>
      <c r="CQ3" s="371"/>
      <c r="CR3" s="371"/>
      <c r="CS3" s="371"/>
      <c r="CT3" s="371"/>
      <c r="CU3" s="371"/>
      <c r="CV3" s="371"/>
      <c r="CW3" s="371"/>
      <c r="CX3" s="371"/>
      <c r="CY3" s="371"/>
      <c r="CZ3" s="371"/>
      <c r="DA3" s="371"/>
      <c r="DB3" s="371"/>
      <c r="DC3" s="371"/>
      <c r="DD3" s="371"/>
      <c r="DE3" s="371"/>
      <c r="DF3" s="371"/>
      <c r="DG3" s="371"/>
      <c r="DH3" s="371"/>
      <c r="DI3" s="371"/>
      <c r="DJ3" s="371"/>
      <c r="DK3" s="371"/>
      <c r="DL3" s="371"/>
      <c r="DM3" s="371"/>
      <c r="DN3" s="371"/>
      <c r="DO3" s="371"/>
      <c r="DP3" s="371"/>
      <c r="DQ3" s="371"/>
      <c r="DR3" s="371"/>
    </row>
    <row r="4" spans="1:122" ht="18.600000000000001" thickTop="1" thickBot="1">
      <c r="A4" s="478"/>
      <c r="B4" s="479"/>
      <c r="C4" s="479"/>
      <c r="D4" s="373"/>
      <c r="E4" s="373"/>
      <c r="F4" s="480"/>
      <c r="G4" s="373"/>
      <c r="H4" s="373"/>
      <c r="I4" s="480"/>
      <c r="J4" s="480"/>
      <c r="K4" s="495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373"/>
      <c r="AA4" s="480"/>
      <c r="AB4" s="480"/>
      <c r="AC4" s="480"/>
      <c r="AD4" s="480"/>
      <c r="AE4" s="480"/>
      <c r="AF4" s="480"/>
      <c r="AG4" s="480"/>
      <c r="AH4" s="373"/>
      <c r="AI4" s="480"/>
      <c r="AJ4" s="509"/>
      <c r="AK4" s="480"/>
      <c r="AL4" s="480"/>
      <c r="AM4" s="480"/>
      <c r="AN4" s="495"/>
      <c r="AO4" s="495"/>
      <c r="AP4" s="480"/>
      <c r="AQ4" s="510"/>
      <c r="AR4" s="511"/>
      <c r="AS4" s="480"/>
      <c r="AT4" s="642" t="s">
        <v>4</v>
      </c>
      <c r="AU4" s="642"/>
      <c r="AV4" s="642"/>
      <c r="AW4" s="642"/>
      <c r="AX4" s="642"/>
      <c r="AY4" s="514"/>
      <c r="AZ4" s="515"/>
      <c r="BA4" s="371"/>
      <c r="BB4" s="513"/>
      <c r="BC4" s="513"/>
      <c r="BD4" s="513"/>
      <c r="BE4" s="371"/>
      <c r="BF4" s="371"/>
      <c r="BG4" s="371"/>
      <c r="BH4" s="371"/>
      <c r="BI4" s="371"/>
      <c r="BJ4" s="371"/>
      <c r="BK4" s="371"/>
      <c r="BL4" s="371"/>
      <c r="BM4" s="371"/>
      <c r="BN4" s="371"/>
      <c r="BO4" s="371"/>
      <c r="BP4" s="371"/>
      <c r="BQ4" s="371"/>
      <c r="BR4" s="371"/>
      <c r="BS4" s="371"/>
      <c r="BT4" s="371"/>
      <c r="BU4" s="371"/>
      <c r="BV4" s="371"/>
      <c r="BW4" s="371"/>
      <c r="BX4" s="371"/>
      <c r="BY4" s="371"/>
      <c r="BZ4" s="371"/>
      <c r="CA4" s="371"/>
      <c r="CB4" s="371"/>
      <c r="CC4" s="371"/>
      <c r="CD4" s="371"/>
      <c r="CE4" s="371"/>
      <c r="CF4" s="371"/>
      <c r="CG4" s="371"/>
      <c r="CH4" s="371"/>
      <c r="CI4" s="371"/>
      <c r="CJ4" s="371"/>
      <c r="CK4" s="371"/>
      <c r="CL4" s="371"/>
      <c r="CM4" s="371"/>
      <c r="CN4" s="371"/>
      <c r="CO4" s="371"/>
      <c r="CP4" s="371"/>
      <c r="CQ4" s="371"/>
      <c r="CR4" s="371"/>
      <c r="CS4" s="371"/>
      <c r="CT4" s="371"/>
      <c r="CU4" s="371"/>
      <c r="CV4" s="371"/>
      <c r="CW4" s="371"/>
      <c r="CX4" s="371"/>
      <c r="CY4" s="371"/>
      <c r="CZ4" s="371"/>
      <c r="DA4" s="371"/>
      <c r="DB4" s="371"/>
      <c r="DC4" s="371"/>
      <c r="DD4" s="371"/>
      <c r="DE4" s="371"/>
      <c r="DF4" s="371"/>
      <c r="DG4" s="371"/>
      <c r="DH4" s="371"/>
      <c r="DI4" s="371"/>
      <c r="DJ4" s="371"/>
      <c r="DK4" s="371"/>
      <c r="DL4" s="371"/>
      <c r="DM4" s="371"/>
      <c r="DN4" s="371"/>
      <c r="DO4" s="371"/>
      <c r="DP4" s="371"/>
      <c r="DQ4" s="371"/>
      <c r="DR4" s="371"/>
    </row>
    <row r="5" spans="1:122" s="470" customFormat="1" ht="32.4" customHeight="1" thickTop="1" thickBot="1">
      <c r="A5" s="405" t="s">
        <v>5</v>
      </c>
      <c r="B5" s="643" t="s">
        <v>6</v>
      </c>
      <c r="C5" s="644"/>
      <c r="D5" s="481" t="s">
        <v>7</v>
      </c>
      <c r="E5" s="531" t="s">
        <v>8</v>
      </c>
      <c r="F5" s="531" t="s">
        <v>9</v>
      </c>
      <c r="G5" s="532" t="s">
        <v>10</v>
      </c>
      <c r="H5" s="532" t="s">
        <v>11</v>
      </c>
      <c r="I5" s="532" t="s">
        <v>12</v>
      </c>
      <c r="J5" s="532" t="s">
        <v>13</v>
      </c>
      <c r="K5" s="532" t="s">
        <v>14</v>
      </c>
      <c r="L5" s="532" t="s">
        <v>15</v>
      </c>
      <c r="M5" s="532" t="s">
        <v>16</v>
      </c>
      <c r="N5" s="532" t="s">
        <v>17</v>
      </c>
      <c r="O5" s="532" t="s">
        <v>18</v>
      </c>
      <c r="P5" s="532" t="s">
        <v>19</v>
      </c>
      <c r="Q5" s="532" t="s">
        <v>20</v>
      </c>
      <c r="R5" s="532" t="s">
        <v>21</v>
      </c>
      <c r="S5" s="532" t="s">
        <v>45</v>
      </c>
      <c r="T5" s="532" t="s">
        <v>23</v>
      </c>
      <c r="U5" s="532" t="s">
        <v>24</v>
      </c>
      <c r="V5" s="532" t="s">
        <v>315</v>
      </c>
      <c r="W5" s="533" t="s">
        <v>25</v>
      </c>
      <c r="X5" s="533" t="s">
        <v>26</v>
      </c>
      <c r="Y5" s="534" t="s">
        <v>27</v>
      </c>
      <c r="Z5" s="534" t="s">
        <v>28</v>
      </c>
      <c r="AA5" s="534" t="s">
        <v>29</v>
      </c>
      <c r="AB5" s="534" t="s">
        <v>30</v>
      </c>
      <c r="AC5" s="534" t="s">
        <v>31</v>
      </c>
      <c r="AD5" s="534" t="s">
        <v>32</v>
      </c>
      <c r="AE5" s="534" t="s">
        <v>33</v>
      </c>
      <c r="AF5" s="534" t="s">
        <v>34</v>
      </c>
      <c r="AG5" s="532" t="s">
        <v>35</v>
      </c>
      <c r="AH5" s="532" t="s">
        <v>36</v>
      </c>
      <c r="AI5" s="532" t="s">
        <v>37</v>
      </c>
      <c r="AJ5" s="532" t="s">
        <v>38</v>
      </c>
      <c r="AK5" s="532" t="s">
        <v>39</v>
      </c>
      <c r="AL5" s="532" t="s">
        <v>40</v>
      </c>
      <c r="AM5" s="532" t="s">
        <v>41</v>
      </c>
      <c r="AN5" s="532" t="s">
        <v>42</v>
      </c>
      <c r="AO5" s="532" t="s">
        <v>43</v>
      </c>
      <c r="AP5" s="532" t="s">
        <v>44</v>
      </c>
      <c r="AQ5" s="532" t="s">
        <v>22</v>
      </c>
      <c r="AR5" s="532" t="s">
        <v>46</v>
      </c>
      <c r="AS5" s="534" t="s">
        <v>237</v>
      </c>
      <c r="AT5" s="532" t="s">
        <v>47</v>
      </c>
      <c r="AU5" s="532" t="s">
        <v>48</v>
      </c>
      <c r="AV5" s="532" t="s">
        <v>49</v>
      </c>
      <c r="AW5" s="532" t="s">
        <v>50</v>
      </c>
      <c r="AX5" s="535" t="s">
        <v>51</v>
      </c>
      <c r="AY5" s="537" t="s">
        <v>52</v>
      </c>
      <c r="AZ5" s="537" t="s">
        <v>53</v>
      </c>
      <c r="BA5" s="537" t="s">
        <v>54</v>
      </c>
      <c r="BB5" s="536" t="s">
        <v>55</v>
      </c>
      <c r="BC5" s="536" t="s">
        <v>56</v>
      </c>
      <c r="BD5" s="536" t="s">
        <v>238</v>
      </c>
    </row>
    <row r="6" spans="1:122" ht="15" customHeight="1" thickTop="1">
      <c r="A6" s="645">
        <f>WEEKNUM(B6)</f>
        <v>18</v>
      </c>
      <c r="B6" s="542">
        <f>A3</f>
        <v>46143</v>
      </c>
      <c r="C6" s="443" t="str">
        <f t="shared" ref="C6:C8" si="0">TEXT(B6,"ddd")</f>
        <v>Jum</v>
      </c>
      <c r="D6" s="543">
        <f>SUM(E6:BD6)</f>
        <v>109615.85225806454</v>
      </c>
      <c r="E6" s="484">
        <v>0</v>
      </c>
      <c r="F6" s="484">
        <v>1000</v>
      </c>
      <c r="G6" s="484">
        <v>500</v>
      </c>
      <c r="H6" s="484">
        <v>0</v>
      </c>
      <c r="I6" s="484">
        <v>644.02064516129087</v>
      </c>
      <c r="J6" s="484">
        <v>0</v>
      </c>
      <c r="K6" s="497">
        <v>0</v>
      </c>
      <c r="L6" s="497">
        <v>603.76322580644887</v>
      </c>
      <c r="M6" s="497">
        <v>673.27548387096704</v>
      </c>
      <c r="N6" s="484">
        <v>2500</v>
      </c>
      <c r="O6" s="484">
        <v>0</v>
      </c>
      <c r="P6" s="484">
        <v>300</v>
      </c>
      <c r="Q6" s="484">
        <v>4000</v>
      </c>
      <c r="R6" s="503">
        <v>4000</v>
      </c>
      <c r="S6" s="503">
        <v>48000</v>
      </c>
      <c r="T6" s="503">
        <v>5000</v>
      </c>
      <c r="U6" s="484">
        <v>0</v>
      </c>
      <c r="V6" s="503">
        <v>0</v>
      </c>
      <c r="W6" s="503">
        <v>0</v>
      </c>
      <c r="X6" s="503">
        <v>0</v>
      </c>
      <c r="Y6" s="497">
        <v>0</v>
      </c>
      <c r="Z6" s="503">
        <v>0</v>
      </c>
      <c r="AA6" s="503">
        <v>70.054838709677327</v>
      </c>
      <c r="AB6" s="484">
        <v>89.451612903225808</v>
      </c>
      <c r="AC6" s="503">
        <v>1000</v>
      </c>
      <c r="AD6" s="503">
        <v>1300</v>
      </c>
      <c r="AE6" s="484">
        <v>0</v>
      </c>
      <c r="AF6" s="503">
        <v>3000</v>
      </c>
      <c r="AG6" s="484">
        <v>2020.8603225806426</v>
      </c>
      <c r="AH6" s="484">
        <v>800</v>
      </c>
      <c r="AI6" s="484">
        <v>1000</v>
      </c>
      <c r="AJ6" s="484">
        <v>0</v>
      </c>
      <c r="AK6" s="484">
        <v>2043.2745161290325</v>
      </c>
      <c r="AL6" s="484">
        <v>0</v>
      </c>
      <c r="AM6" s="503">
        <v>1000</v>
      </c>
      <c r="AN6" s="484">
        <v>11007.047419354845</v>
      </c>
      <c r="AO6" s="484">
        <v>1519.5448387096778</v>
      </c>
      <c r="AP6" s="484">
        <v>1000</v>
      </c>
      <c r="AQ6" s="504">
        <v>0</v>
      </c>
      <c r="AR6" s="503">
        <v>8000</v>
      </c>
      <c r="AS6" s="503">
        <v>500</v>
      </c>
      <c r="AT6" s="484">
        <v>726.8151612903232</v>
      </c>
      <c r="AU6" s="484">
        <v>3018.0416129032269</v>
      </c>
      <c r="AV6" s="497">
        <v>0</v>
      </c>
      <c r="AW6" s="497">
        <v>0</v>
      </c>
      <c r="AX6" s="497">
        <v>0</v>
      </c>
      <c r="AY6" s="497">
        <v>0</v>
      </c>
      <c r="AZ6" s="497">
        <v>1800</v>
      </c>
      <c r="BA6" s="497">
        <v>2499.7025806451697</v>
      </c>
      <c r="BB6" s="497">
        <v>0</v>
      </c>
      <c r="BC6" s="497">
        <v>0</v>
      </c>
      <c r="BD6" s="497">
        <v>0</v>
      </c>
      <c r="BE6" s="371"/>
      <c r="BF6" s="371"/>
      <c r="BG6" s="371"/>
      <c r="BH6" s="371"/>
      <c r="BI6" s="371"/>
      <c r="BJ6" s="371"/>
      <c r="BK6" s="371"/>
      <c r="BL6" s="371"/>
      <c r="BM6" s="371"/>
      <c r="BN6" s="371"/>
      <c r="BO6" s="371"/>
      <c r="BP6" s="371"/>
      <c r="BQ6" s="371"/>
      <c r="BR6" s="371"/>
      <c r="BS6" s="371"/>
      <c r="BT6" s="371"/>
      <c r="BU6" s="371"/>
      <c r="BV6" s="371"/>
      <c r="BW6" s="371"/>
      <c r="BX6" s="371"/>
      <c r="BY6" s="371"/>
      <c r="BZ6" s="371"/>
      <c r="CA6" s="371"/>
      <c r="CB6" s="371"/>
      <c r="CC6" s="371"/>
      <c r="CD6" s="371"/>
      <c r="CE6" s="371"/>
      <c r="CF6" s="371"/>
      <c r="CG6" s="371"/>
      <c r="CH6" s="371"/>
      <c r="CI6" s="371"/>
      <c r="CJ6" s="371"/>
      <c r="CK6" s="371"/>
      <c r="CL6" s="371"/>
      <c r="CM6" s="371"/>
      <c r="CN6" s="371"/>
      <c r="CO6" s="371"/>
      <c r="CP6" s="371"/>
      <c r="CQ6" s="371"/>
      <c r="CR6" s="371"/>
      <c r="CS6" s="371"/>
      <c r="CT6" s="371"/>
      <c r="CU6" s="371"/>
      <c r="CV6" s="371"/>
      <c r="CW6" s="371"/>
      <c r="CX6" s="371"/>
      <c r="CY6" s="371"/>
      <c r="CZ6" s="371"/>
      <c r="DA6" s="371"/>
      <c r="DB6" s="371"/>
      <c r="DC6" s="371"/>
      <c r="DD6" s="371"/>
      <c r="DE6" s="371"/>
      <c r="DF6" s="371"/>
      <c r="DG6" s="371"/>
      <c r="DH6" s="371"/>
      <c r="DI6" s="371"/>
      <c r="DJ6" s="371"/>
      <c r="DK6" s="371"/>
      <c r="DL6" s="371"/>
      <c r="DM6" s="371"/>
      <c r="DN6" s="371"/>
      <c r="DO6" s="371"/>
      <c r="DP6" s="371"/>
      <c r="DQ6" s="371"/>
      <c r="DR6" s="371"/>
    </row>
    <row r="7" spans="1:122" ht="15" customHeight="1">
      <c r="A7" s="641"/>
      <c r="B7" s="328">
        <f t="shared" ref="B7:B8" si="1">B6+1</f>
        <v>46144</v>
      </c>
      <c r="C7" s="544" t="str">
        <f t="shared" si="0"/>
        <v>Sab</v>
      </c>
      <c r="D7" s="545">
        <f t="shared" ref="D7:D8" si="2">SUM(E7:BD7)</f>
        <v>169830.55941935486</v>
      </c>
      <c r="E7" s="485">
        <v>0</v>
      </c>
      <c r="F7" s="485">
        <v>3000</v>
      </c>
      <c r="G7" s="485">
        <v>1129.7312903225857</v>
      </c>
      <c r="H7" s="485">
        <v>3282.5161290322658</v>
      </c>
      <c r="I7" s="485">
        <v>644.02064516129087</v>
      </c>
      <c r="J7" s="485">
        <v>0</v>
      </c>
      <c r="K7" s="498">
        <v>0</v>
      </c>
      <c r="L7" s="498">
        <v>603.76322580644887</v>
      </c>
      <c r="M7" s="498">
        <v>673.27548387096704</v>
      </c>
      <c r="N7" s="485">
        <v>4514.1990322580623</v>
      </c>
      <c r="O7" s="485">
        <v>6600.0622580645213</v>
      </c>
      <c r="P7" s="485">
        <v>2874.3264516129029</v>
      </c>
      <c r="Q7" s="485">
        <v>16000</v>
      </c>
      <c r="R7" s="505">
        <v>4000</v>
      </c>
      <c r="S7" s="505">
        <v>40000</v>
      </c>
      <c r="T7" s="505">
        <v>5000</v>
      </c>
      <c r="U7" s="485">
        <v>0</v>
      </c>
      <c r="V7" s="505">
        <v>0</v>
      </c>
      <c r="W7" s="505">
        <v>2000</v>
      </c>
      <c r="X7" s="505">
        <v>500</v>
      </c>
      <c r="Y7" s="498">
        <v>1000</v>
      </c>
      <c r="Z7" s="505">
        <v>5500</v>
      </c>
      <c r="AA7" s="505">
        <v>70.054838709677327</v>
      </c>
      <c r="AB7" s="485">
        <v>89.451612903225808</v>
      </c>
      <c r="AC7" s="505">
        <v>3500</v>
      </c>
      <c r="AD7" s="505">
        <v>1300</v>
      </c>
      <c r="AE7" s="485">
        <v>3000</v>
      </c>
      <c r="AF7" s="505">
        <v>5000</v>
      </c>
      <c r="AG7" s="485">
        <v>2020.8603225806426</v>
      </c>
      <c r="AH7" s="485">
        <v>800</v>
      </c>
      <c r="AI7" s="485">
        <v>7200</v>
      </c>
      <c r="AJ7" s="485">
        <v>0</v>
      </c>
      <c r="AK7" s="485">
        <v>2043.2745161290325</v>
      </c>
      <c r="AL7" s="485">
        <v>1999.5303225806451</v>
      </c>
      <c r="AM7" s="505">
        <v>1000</v>
      </c>
      <c r="AN7" s="485">
        <v>11007.047419354845</v>
      </c>
      <c r="AO7" s="485">
        <v>1519.5448387096778</v>
      </c>
      <c r="AP7" s="485">
        <v>3999.6741935483842</v>
      </c>
      <c r="AQ7" s="506">
        <v>9000.0570967741915</v>
      </c>
      <c r="AR7" s="505">
        <v>8000</v>
      </c>
      <c r="AS7" s="505">
        <v>500</v>
      </c>
      <c r="AT7" s="485">
        <v>726.8151612903232</v>
      </c>
      <c r="AU7" s="485">
        <v>3018.0416129032269</v>
      </c>
      <c r="AV7" s="498">
        <v>2044.9996774193546</v>
      </c>
      <c r="AW7" s="498">
        <v>369.61070967741654</v>
      </c>
      <c r="AX7" s="498">
        <v>0</v>
      </c>
      <c r="AY7" s="498">
        <v>0</v>
      </c>
      <c r="AZ7" s="498">
        <v>1800</v>
      </c>
      <c r="BA7" s="498">
        <v>2499.7025806451697</v>
      </c>
      <c r="BB7" s="498">
        <v>0</v>
      </c>
      <c r="BC7" s="498">
        <v>0</v>
      </c>
      <c r="BD7" s="498">
        <v>0</v>
      </c>
      <c r="BE7" s="371"/>
      <c r="BF7" s="371"/>
      <c r="BG7" s="371"/>
      <c r="BH7" s="371"/>
      <c r="BI7" s="371"/>
      <c r="BJ7" s="371"/>
      <c r="BK7" s="371"/>
      <c r="BL7" s="371"/>
      <c r="BM7" s="371"/>
      <c r="BN7" s="371"/>
      <c r="BO7" s="371"/>
      <c r="BP7" s="371"/>
      <c r="BQ7" s="371"/>
      <c r="BR7" s="371"/>
      <c r="BS7" s="371"/>
      <c r="BT7" s="371"/>
      <c r="BU7" s="371"/>
      <c r="BV7" s="371"/>
      <c r="BW7" s="371"/>
      <c r="BX7" s="371"/>
      <c r="BY7" s="371"/>
      <c r="BZ7" s="371"/>
      <c r="CA7" s="371"/>
      <c r="CB7" s="371"/>
      <c r="CC7" s="371"/>
      <c r="CD7" s="371"/>
      <c r="CE7" s="371"/>
      <c r="CF7" s="371"/>
      <c r="CG7" s="371"/>
      <c r="CH7" s="371"/>
      <c r="CI7" s="371"/>
      <c r="CJ7" s="371"/>
      <c r="CK7" s="371"/>
      <c r="CL7" s="371"/>
      <c r="CM7" s="371"/>
      <c r="CN7" s="371"/>
      <c r="CO7" s="371"/>
      <c r="CP7" s="371"/>
      <c r="CQ7" s="371"/>
      <c r="CR7" s="371"/>
      <c r="CS7" s="371"/>
      <c r="CT7" s="371"/>
      <c r="CU7" s="371"/>
      <c r="CV7" s="371"/>
      <c r="CW7" s="371"/>
      <c r="CX7" s="371"/>
      <c r="CY7" s="371"/>
      <c r="CZ7" s="371"/>
      <c r="DA7" s="371"/>
      <c r="DB7" s="371"/>
      <c r="DC7" s="371"/>
      <c r="DD7" s="371"/>
      <c r="DE7" s="371"/>
      <c r="DF7" s="371"/>
      <c r="DG7" s="371"/>
      <c r="DH7" s="371"/>
      <c r="DI7" s="371"/>
      <c r="DJ7" s="371"/>
      <c r="DK7" s="371"/>
      <c r="DL7" s="371"/>
      <c r="DM7" s="371"/>
      <c r="DN7" s="371"/>
      <c r="DO7" s="371"/>
      <c r="DP7" s="371"/>
      <c r="DQ7" s="371"/>
      <c r="DR7" s="371"/>
    </row>
    <row r="8" spans="1:122" s="308" customFormat="1" ht="15" customHeight="1">
      <c r="A8" s="641"/>
      <c r="B8" s="328">
        <f t="shared" si="1"/>
        <v>46145</v>
      </c>
      <c r="C8" s="544" t="str">
        <f t="shared" si="0"/>
        <v>Mgg</v>
      </c>
      <c r="D8" s="545">
        <f t="shared" si="2"/>
        <v>148952.01332258066</v>
      </c>
      <c r="E8" s="485">
        <v>733.57290322580695</v>
      </c>
      <c r="F8" s="485">
        <v>1000</v>
      </c>
      <c r="G8" s="485">
        <v>1129.7312903225857</v>
      </c>
      <c r="H8" s="485">
        <v>999.51612903226578</v>
      </c>
      <c r="I8" s="485">
        <v>644.02064516129087</v>
      </c>
      <c r="J8" s="485">
        <v>0</v>
      </c>
      <c r="K8" s="498">
        <v>0</v>
      </c>
      <c r="L8" s="498">
        <v>603.76322580644887</v>
      </c>
      <c r="M8" s="498">
        <v>673.27548387096704</v>
      </c>
      <c r="N8" s="485">
        <v>0</v>
      </c>
      <c r="O8" s="485">
        <v>6600.0622580645213</v>
      </c>
      <c r="P8" s="485">
        <v>300</v>
      </c>
      <c r="Q8" s="485">
        <v>6659.5545483870847</v>
      </c>
      <c r="R8" s="505">
        <v>4000</v>
      </c>
      <c r="S8" s="505">
        <v>48000</v>
      </c>
      <c r="T8" s="505">
        <v>5000</v>
      </c>
      <c r="U8" s="485">
        <v>0</v>
      </c>
      <c r="V8" s="505">
        <v>0</v>
      </c>
      <c r="W8" s="505">
        <v>2000</v>
      </c>
      <c r="X8" s="505">
        <v>500</v>
      </c>
      <c r="Y8" s="498">
        <v>0</v>
      </c>
      <c r="Z8" s="505">
        <v>2500</v>
      </c>
      <c r="AA8" s="505">
        <v>70.054838709677327</v>
      </c>
      <c r="AB8" s="485">
        <v>89.451612903225808</v>
      </c>
      <c r="AC8" s="505">
        <v>1000</v>
      </c>
      <c r="AD8" s="505">
        <v>1300</v>
      </c>
      <c r="AE8" s="485">
        <v>0</v>
      </c>
      <c r="AF8" s="505">
        <v>5000</v>
      </c>
      <c r="AG8" s="485">
        <v>2020.8603225806426</v>
      </c>
      <c r="AH8" s="485">
        <v>0</v>
      </c>
      <c r="AI8" s="485">
        <v>2999.8519354838745</v>
      </c>
      <c r="AJ8" s="485">
        <v>0</v>
      </c>
      <c r="AK8" s="485">
        <v>2043.2745161290325</v>
      </c>
      <c r="AL8" s="485">
        <v>1999.5303225806451</v>
      </c>
      <c r="AM8" s="505">
        <v>0</v>
      </c>
      <c r="AN8" s="485">
        <v>11007.047419354845</v>
      </c>
      <c r="AO8" s="485">
        <v>1519.5448387096778</v>
      </c>
      <c r="AP8" s="485">
        <v>3999.6741935483842</v>
      </c>
      <c r="AQ8" s="506">
        <v>6000.0570967741915</v>
      </c>
      <c r="AR8" s="505">
        <v>8000</v>
      </c>
      <c r="AS8" s="505">
        <v>3500</v>
      </c>
      <c r="AT8" s="485">
        <v>726.8151612903232</v>
      </c>
      <c r="AU8" s="485">
        <v>3018.0416129032269</v>
      </c>
      <c r="AV8" s="498">
        <v>2044.9996774193546</v>
      </c>
      <c r="AW8" s="498">
        <v>369.61070967741654</v>
      </c>
      <c r="AX8" s="498">
        <v>0</v>
      </c>
      <c r="AY8" s="498">
        <v>0</v>
      </c>
      <c r="AZ8" s="498">
        <v>1800</v>
      </c>
      <c r="BA8" s="498">
        <v>2499.7025806451697</v>
      </c>
      <c r="BB8" s="498">
        <v>0</v>
      </c>
      <c r="BC8" s="498">
        <v>0</v>
      </c>
      <c r="BD8" s="498">
        <v>6600</v>
      </c>
    </row>
    <row r="9" spans="1:122" ht="15" customHeight="1">
      <c r="A9" s="541"/>
      <c r="B9" s="334" t="s">
        <v>57</v>
      </c>
      <c r="C9" s="324"/>
      <c r="D9" s="486">
        <f>SUM(D6:D8)</f>
        <v>428398.42500000005</v>
      </c>
      <c r="E9" s="486">
        <f t="shared" ref="E9:BD9" si="3">SUM(E6:E8)</f>
        <v>733.57290322580695</v>
      </c>
      <c r="F9" s="486">
        <f t="shared" si="3"/>
        <v>5000</v>
      </c>
      <c r="G9" s="486">
        <f t="shared" si="3"/>
        <v>2759.4625806451713</v>
      </c>
      <c r="H9" s="486">
        <f t="shared" si="3"/>
        <v>4282.0322580645316</v>
      </c>
      <c r="I9" s="486">
        <f t="shared" si="3"/>
        <v>1932.0619354838727</v>
      </c>
      <c r="J9" s="486">
        <f t="shared" si="3"/>
        <v>0</v>
      </c>
      <c r="K9" s="486">
        <f t="shared" si="3"/>
        <v>0</v>
      </c>
      <c r="L9" s="486">
        <f t="shared" si="3"/>
        <v>1811.2896774193466</v>
      </c>
      <c r="M9" s="486">
        <f t="shared" si="3"/>
        <v>2019.8264516129011</v>
      </c>
      <c r="N9" s="486">
        <f t="shared" si="3"/>
        <v>7014.1990322580623</v>
      </c>
      <c r="O9" s="486">
        <f t="shared" si="3"/>
        <v>13200.124516129043</v>
      </c>
      <c r="P9" s="486">
        <f t="shared" si="3"/>
        <v>3474.3264516129029</v>
      </c>
      <c r="Q9" s="486">
        <f t="shared" si="3"/>
        <v>26659.554548387085</v>
      </c>
      <c r="R9" s="486">
        <f t="shared" si="3"/>
        <v>12000</v>
      </c>
      <c r="S9" s="486">
        <f t="shared" si="3"/>
        <v>136000</v>
      </c>
      <c r="T9" s="486">
        <f t="shared" si="3"/>
        <v>15000</v>
      </c>
      <c r="U9" s="486">
        <f t="shared" si="3"/>
        <v>0</v>
      </c>
      <c r="V9" s="486">
        <f t="shared" si="3"/>
        <v>0</v>
      </c>
      <c r="W9" s="486">
        <f t="shared" si="3"/>
        <v>4000</v>
      </c>
      <c r="X9" s="486">
        <f t="shared" si="3"/>
        <v>1000</v>
      </c>
      <c r="Y9" s="486">
        <f t="shared" si="3"/>
        <v>1000</v>
      </c>
      <c r="Z9" s="486">
        <f t="shared" si="3"/>
        <v>8000</v>
      </c>
      <c r="AA9" s="486">
        <f t="shared" si="3"/>
        <v>210.16451612903199</v>
      </c>
      <c r="AB9" s="486">
        <f t="shared" si="3"/>
        <v>268.35483870967744</v>
      </c>
      <c r="AC9" s="486">
        <f t="shared" si="3"/>
        <v>5500</v>
      </c>
      <c r="AD9" s="486">
        <f t="shared" si="3"/>
        <v>3900</v>
      </c>
      <c r="AE9" s="486">
        <f t="shared" si="3"/>
        <v>3000</v>
      </c>
      <c r="AF9" s="486">
        <f t="shared" si="3"/>
        <v>13000</v>
      </c>
      <c r="AG9" s="486">
        <f t="shared" si="3"/>
        <v>6062.5809677419275</v>
      </c>
      <c r="AH9" s="486">
        <f t="shared" si="3"/>
        <v>1600</v>
      </c>
      <c r="AI9" s="486">
        <f t="shared" si="3"/>
        <v>11199.851935483875</v>
      </c>
      <c r="AJ9" s="486">
        <f t="shared" si="3"/>
        <v>0</v>
      </c>
      <c r="AK9" s="486">
        <f t="shared" si="3"/>
        <v>6129.8235483870976</v>
      </c>
      <c r="AL9" s="486">
        <f t="shared" si="3"/>
        <v>3999.0606451612903</v>
      </c>
      <c r="AM9" s="486">
        <f t="shared" si="3"/>
        <v>2000</v>
      </c>
      <c r="AN9" s="486">
        <f t="shared" si="3"/>
        <v>33021.142258064538</v>
      </c>
      <c r="AO9" s="486">
        <f t="shared" si="3"/>
        <v>4558.6345161290337</v>
      </c>
      <c r="AP9" s="486">
        <f t="shared" si="3"/>
        <v>8999.3483870967684</v>
      </c>
      <c r="AQ9" s="486">
        <f t="shared" si="3"/>
        <v>15000.114193548383</v>
      </c>
      <c r="AR9" s="486">
        <f t="shared" si="3"/>
        <v>24000</v>
      </c>
      <c r="AS9" s="486">
        <f t="shared" si="3"/>
        <v>4500</v>
      </c>
      <c r="AT9" s="486">
        <f t="shared" si="3"/>
        <v>2180.4454838709698</v>
      </c>
      <c r="AU9" s="486">
        <f t="shared" si="3"/>
        <v>9054.1248387096803</v>
      </c>
      <c r="AV9" s="486">
        <f t="shared" si="3"/>
        <v>4089.9993548387092</v>
      </c>
      <c r="AW9" s="486">
        <f t="shared" si="3"/>
        <v>739.22141935483307</v>
      </c>
      <c r="AX9" s="486">
        <f t="shared" si="3"/>
        <v>0</v>
      </c>
      <c r="AY9" s="486">
        <f t="shared" si="3"/>
        <v>0</v>
      </c>
      <c r="AZ9" s="486">
        <f t="shared" si="3"/>
        <v>5400</v>
      </c>
      <c r="BA9" s="486">
        <f t="shared" si="3"/>
        <v>7499.1077419355097</v>
      </c>
      <c r="BB9" s="486">
        <f t="shared" si="3"/>
        <v>0</v>
      </c>
      <c r="BC9" s="486">
        <f t="shared" si="3"/>
        <v>0</v>
      </c>
      <c r="BD9" s="486">
        <f t="shared" si="3"/>
        <v>6600</v>
      </c>
      <c r="BE9" s="371"/>
      <c r="BF9" s="371"/>
      <c r="BG9" s="371"/>
      <c r="BH9" s="371"/>
      <c r="BI9" s="371"/>
      <c r="BJ9" s="371"/>
      <c r="BK9" s="371"/>
      <c r="BL9" s="371"/>
      <c r="BM9" s="371"/>
      <c r="BN9" s="371"/>
      <c r="BO9" s="371"/>
      <c r="BP9" s="371"/>
      <c r="BQ9" s="371"/>
      <c r="BR9" s="371"/>
      <c r="BS9" s="371"/>
      <c r="BT9" s="371"/>
      <c r="BU9" s="371"/>
      <c r="BV9" s="371"/>
      <c r="BW9" s="371"/>
      <c r="BX9" s="371"/>
      <c r="BY9" s="371"/>
      <c r="BZ9" s="371"/>
      <c r="CA9" s="371"/>
      <c r="CB9" s="371"/>
      <c r="CC9" s="371"/>
      <c r="CD9" s="371"/>
      <c r="CE9" s="371"/>
      <c r="CF9" s="371"/>
      <c r="CG9" s="371"/>
      <c r="CH9" s="371"/>
      <c r="CI9" s="371"/>
      <c r="CJ9" s="371"/>
      <c r="CK9" s="371"/>
      <c r="CL9" s="371"/>
      <c r="CM9" s="371"/>
      <c r="CN9" s="371"/>
      <c r="CO9" s="371"/>
      <c r="CP9" s="371"/>
      <c r="CQ9" s="371"/>
      <c r="CR9" s="371"/>
      <c r="CS9" s="371"/>
      <c r="CT9" s="371"/>
      <c r="CU9" s="371"/>
      <c r="CV9" s="371"/>
      <c r="CW9" s="371"/>
      <c r="CX9" s="371"/>
      <c r="CY9" s="371"/>
      <c r="CZ9" s="371"/>
      <c r="DA9" s="371"/>
      <c r="DB9" s="371"/>
      <c r="DC9" s="371"/>
      <c r="DD9" s="371"/>
      <c r="DE9" s="371"/>
      <c r="DF9" s="371"/>
      <c r="DG9" s="371"/>
      <c r="DH9" s="371"/>
      <c r="DI9" s="371"/>
      <c r="DJ9" s="371"/>
      <c r="DK9" s="371"/>
      <c r="DL9" s="371"/>
      <c r="DM9" s="371"/>
      <c r="DN9" s="371"/>
      <c r="DO9" s="371"/>
      <c r="DP9" s="371"/>
      <c r="DQ9" s="371"/>
      <c r="DR9" s="371"/>
    </row>
    <row r="10" spans="1:122" ht="15" customHeight="1">
      <c r="A10" s="333"/>
      <c r="B10" s="323"/>
      <c r="C10" s="324"/>
      <c r="D10" s="324"/>
      <c r="E10" s="483"/>
      <c r="F10" s="483"/>
      <c r="G10" s="483"/>
      <c r="H10" s="483"/>
      <c r="I10" s="483"/>
      <c r="J10" s="483"/>
      <c r="K10" s="496"/>
      <c r="L10" s="496"/>
      <c r="M10" s="496"/>
      <c r="N10" s="496"/>
      <c r="O10" s="496"/>
      <c r="P10" s="483"/>
      <c r="Q10" s="483"/>
      <c r="R10" s="502"/>
      <c r="S10" s="502"/>
      <c r="T10" s="502"/>
      <c r="U10" s="483"/>
      <c r="V10" s="502"/>
      <c r="W10" s="502"/>
      <c r="X10" s="502"/>
      <c r="Y10" s="496"/>
      <c r="Z10" s="502"/>
      <c r="AA10" s="502"/>
      <c r="AB10" s="483"/>
      <c r="AC10" s="502"/>
      <c r="AD10" s="502"/>
      <c r="AE10" s="483"/>
      <c r="AF10" s="502"/>
      <c r="AG10" s="496"/>
      <c r="AH10" s="483"/>
      <c r="AI10" s="483"/>
      <c r="AJ10" s="483"/>
      <c r="AK10" s="483"/>
      <c r="AL10" s="483"/>
      <c r="AM10" s="483"/>
      <c r="AN10" s="483"/>
      <c r="AO10" s="483"/>
      <c r="AP10" s="502"/>
      <c r="AQ10" s="507"/>
      <c r="AR10" s="507"/>
      <c r="AS10" s="502"/>
      <c r="AT10" s="483"/>
      <c r="AU10" s="483"/>
      <c r="AV10" s="496"/>
      <c r="AW10" s="496"/>
      <c r="AX10" s="483"/>
      <c r="AY10" s="483"/>
      <c r="AZ10" s="496"/>
      <c r="BA10" s="483"/>
      <c r="BB10" s="483"/>
      <c r="BC10" s="483"/>
      <c r="BD10" s="483"/>
      <c r="BE10" s="371"/>
      <c r="BF10" s="371"/>
      <c r="BG10" s="371"/>
      <c r="BH10" s="371"/>
      <c r="BI10" s="371"/>
      <c r="BJ10" s="371"/>
      <c r="BK10" s="371"/>
      <c r="BL10" s="371"/>
      <c r="BM10" s="371"/>
      <c r="BN10" s="371"/>
      <c r="BO10" s="371"/>
      <c r="BP10" s="371"/>
      <c r="BQ10" s="371"/>
      <c r="BR10" s="371"/>
      <c r="BS10" s="371"/>
      <c r="BT10" s="371"/>
      <c r="BU10" s="371"/>
      <c r="BV10" s="371"/>
      <c r="BW10" s="371"/>
      <c r="BX10" s="371"/>
      <c r="BY10" s="371"/>
      <c r="BZ10" s="371"/>
      <c r="CA10" s="371"/>
      <c r="CB10" s="371"/>
      <c r="CC10" s="371"/>
      <c r="CD10" s="371"/>
      <c r="CE10" s="371"/>
      <c r="CF10" s="371"/>
      <c r="CG10" s="371"/>
      <c r="CH10" s="371"/>
      <c r="CI10" s="371"/>
      <c r="CJ10" s="371"/>
      <c r="CK10" s="371"/>
      <c r="CL10" s="371"/>
      <c r="CM10" s="371"/>
      <c r="CN10" s="371"/>
      <c r="CO10" s="371"/>
      <c r="CP10" s="371"/>
      <c r="CQ10" s="371"/>
      <c r="CR10" s="371"/>
      <c r="CS10" s="371"/>
      <c r="CT10" s="371"/>
      <c r="CU10" s="371"/>
      <c r="CV10" s="371"/>
      <c r="CW10" s="371"/>
      <c r="CX10" s="371"/>
      <c r="CY10" s="371"/>
      <c r="CZ10" s="371"/>
      <c r="DA10" s="371"/>
      <c r="DB10" s="371"/>
      <c r="DC10" s="371"/>
      <c r="DD10" s="371"/>
      <c r="DE10" s="371"/>
      <c r="DF10" s="371"/>
      <c r="DG10" s="371"/>
      <c r="DH10" s="371"/>
      <c r="DI10" s="371"/>
      <c r="DJ10" s="371"/>
      <c r="DK10" s="371"/>
      <c r="DL10" s="371"/>
      <c r="DM10" s="371"/>
      <c r="DN10" s="371"/>
      <c r="DO10" s="371"/>
      <c r="DP10" s="371"/>
      <c r="DQ10" s="371"/>
      <c r="DR10" s="371"/>
    </row>
    <row r="11" spans="1:122" ht="15" customHeight="1">
      <c r="A11" s="641">
        <f>WEEKNUM(B11)</f>
        <v>19</v>
      </c>
      <c r="B11" s="323">
        <f>B8+1</f>
        <v>46146</v>
      </c>
      <c r="C11" s="324" t="str">
        <f t="shared" ref="C11:C15" si="4">TEXT(B11,"ddd")</f>
        <v>Sen</v>
      </c>
      <c r="D11" s="482">
        <f t="shared" ref="D11:D15" si="5">SUM(E11:BD11)</f>
        <v>180251.94232258064</v>
      </c>
      <c r="E11" s="483">
        <v>1199.5729032258068</v>
      </c>
      <c r="F11" s="483">
        <v>3000</v>
      </c>
      <c r="G11" s="483">
        <v>1129.7312903225857</v>
      </c>
      <c r="H11" s="483">
        <v>3282.5161290322658</v>
      </c>
      <c r="I11" s="483">
        <v>644.02064516129087</v>
      </c>
      <c r="J11" s="483">
        <v>0</v>
      </c>
      <c r="K11" s="496">
        <v>499.97064516129024</v>
      </c>
      <c r="L11" s="496">
        <v>603.76322580644887</v>
      </c>
      <c r="M11" s="496">
        <v>673.27548387096704</v>
      </c>
      <c r="N11" s="483">
        <v>5514.1990322580623</v>
      </c>
      <c r="O11" s="483">
        <v>6600.0622580645213</v>
      </c>
      <c r="P11" s="483">
        <v>2874.3264516129029</v>
      </c>
      <c r="Q11" s="483">
        <v>16000</v>
      </c>
      <c r="R11" s="502">
        <v>4000</v>
      </c>
      <c r="S11" s="502">
        <v>26500</v>
      </c>
      <c r="T11" s="502">
        <v>5000</v>
      </c>
      <c r="U11" s="483">
        <v>7000</v>
      </c>
      <c r="V11" s="502">
        <v>0</v>
      </c>
      <c r="W11" s="502">
        <v>2000</v>
      </c>
      <c r="X11" s="502">
        <v>500</v>
      </c>
      <c r="Y11" s="496">
        <v>1000</v>
      </c>
      <c r="Z11" s="502">
        <v>5500</v>
      </c>
      <c r="AA11" s="502">
        <v>70.054838709677327</v>
      </c>
      <c r="AB11" s="483">
        <v>89.451612903225808</v>
      </c>
      <c r="AC11" s="502">
        <v>3500</v>
      </c>
      <c r="AD11" s="502">
        <v>1300</v>
      </c>
      <c r="AE11" s="483">
        <v>3000</v>
      </c>
      <c r="AF11" s="502">
        <v>5000</v>
      </c>
      <c r="AG11" s="483">
        <v>2020.8603225806426</v>
      </c>
      <c r="AH11" s="483">
        <v>800</v>
      </c>
      <c r="AI11" s="483">
        <v>7200</v>
      </c>
      <c r="AJ11" s="483">
        <v>3499.876774193548</v>
      </c>
      <c r="AK11" s="483">
        <v>2043.2745161290325</v>
      </c>
      <c r="AL11" s="483">
        <v>1999.5303225806451</v>
      </c>
      <c r="AM11" s="502">
        <v>1000</v>
      </c>
      <c r="AN11" s="483">
        <v>11007.047419354845</v>
      </c>
      <c r="AO11" s="483">
        <v>1519.5448387096778</v>
      </c>
      <c r="AP11" s="483">
        <v>3999.6741935483842</v>
      </c>
      <c r="AQ11" s="487">
        <v>9000.0570967741915</v>
      </c>
      <c r="AR11" s="502">
        <v>8000</v>
      </c>
      <c r="AS11" s="502">
        <v>3500</v>
      </c>
      <c r="AT11" s="483">
        <v>726.8151612903232</v>
      </c>
      <c r="AU11" s="483">
        <v>3018.0416129032269</v>
      </c>
      <c r="AV11" s="496">
        <v>2044.9996774193546</v>
      </c>
      <c r="AW11" s="496">
        <v>369.61070967741654</v>
      </c>
      <c r="AX11" s="496">
        <v>0</v>
      </c>
      <c r="AY11" s="496">
        <v>1121.900322580635</v>
      </c>
      <c r="AZ11" s="496">
        <v>1800</v>
      </c>
      <c r="BA11" s="496">
        <v>2499.7025806451697</v>
      </c>
      <c r="BB11" s="496">
        <v>0</v>
      </c>
      <c r="BC11" s="496">
        <v>0</v>
      </c>
      <c r="BD11" s="496">
        <v>6600.0622580645213</v>
      </c>
      <c r="BE11" s="371"/>
      <c r="BF11" s="371"/>
      <c r="BG11" s="371"/>
      <c r="BH11" s="371"/>
      <c r="BI11" s="371"/>
      <c r="BJ11" s="371"/>
      <c r="BK11" s="371"/>
      <c r="BL11" s="371"/>
      <c r="BM11" s="371"/>
      <c r="BN11" s="371"/>
      <c r="BO11" s="371"/>
      <c r="BP11" s="371"/>
      <c r="BQ11" s="371"/>
      <c r="BR11" s="371"/>
      <c r="BS11" s="371"/>
      <c r="BT11" s="371"/>
      <c r="BU11" s="371"/>
      <c r="BV11" s="371"/>
      <c r="BW11" s="371"/>
      <c r="BX11" s="371"/>
      <c r="BY11" s="371"/>
      <c r="BZ11" s="371"/>
      <c r="CA11" s="371"/>
      <c r="CB11" s="371"/>
      <c r="CC11" s="371"/>
      <c r="CD11" s="371"/>
      <c r="CE11" s="371"/>
      <c r="CF11" s="371"/>
      <c r="CG11" s="371"/>
      <c r="CH11" s="371"/>
      <c r="CI11" s="371"/>
      <c r="CJ11" s="371"/>
      <c r="CK11" s="371"/>
      <c r="CL11" s="371"/>
      <c r="CM11" s="371"/>
      <c r="CN11" s="371"/>
      <c r="CO11" s="371"/>
      <c r="CP11" s="371"/>
      <c r="CQ11" s="371"/>
      <c r="CR11" s="371"/>
      <c r="CS11" s="371"/>
      <c r="CT11" s="371"/>
      <c r="CU11" s="371"/>
      <c r="CV11" s="371"/>
      <c r="CW11" s="371"/>
      <c r="CX11" s="371"/>
      <c r="CY11" s="371"/>
      <c r="CZ11" s="371"/>
      <c r="DA11" s="371"/>
      <c r="DB11" s="371"/>
      <c r="DC11" s="371"/>
      <c r="DD11" s="371"/>
      <c r="DE11" s="371"/>
      <c r="DF11" s="371"/>
      <c r="DG11" s="371"/>
      <c r="DH11" s="371"/>
      <c r="DI11" s="371"/>
      <c r="DJ11" s="371"/>
      <c r="DK11" s="371"/>
      <c r="DL11" s="371"/>
      <c r="DM11" s="371"/>
      <c r="DN11" s="371"/>
      <c r="DO11" s="371"/>
      <c r="DP11" s="371"/>
      <c r="DQ11" s="371"/>
      <c r="DR11" s="371"/>
    </row>
    <row r="12" spans="1:122" ht="15" customHeight="1">
      <c r="A12" s="641"/>
      <c r="B12" s="323">
        <f t="shared" ref="B12:B17" si="6">B11+1</f>
        <v>46147</v>
      </c>
      <c r="C12" s="324" t="str">
        <f t="shared" si="4"/>
        <v>Sel</v>
      </c>
      <c r="D12" s="482">
        <f t="shared" si="5"/>
        <v>180251.94232258064</v>
      </c>
      <c r="E12" s="483">
        <v>1199.5729032258068</v>
      </c>
      <c r="F12" s="483">
        <v>3000</v>
      </c>
      <c r="G12" s="483">
        <v>1129.7312903225857</v>
      </c>
      <c r="H12" s="483">
        <v>3282.5161290322658</v>
      </c>
      <c r="I12" s="483">
        <v>644.02064516129087</v>
      </c>
      <c r="J12" s="483">
        <v>0</v>
      </c>
      <c r="K12" s="496">
        <v>499.97064516129024</v>
      </c>
      <c r="L12" s="496">
        <v>603.76322580644887</v>
      </c>
      <c r="M12" s="496">
        <v>673.27548387096704</v>
      </c>
      <c r="N12" s="483">
        <v>5514.1990322580623</v>
      </c>
      <c r="O12" s="483">
        <v>6600.0622580645213</v>
      </c>
      <c r="P12" s="483">
        <v>2874.3264516129029</v>
      </c>
      <c r="Q12" s="483">
        <v>16000</v>
      </c>
      <c r="R12" s="502">
        <v>4000</v>
      </c>
      <c r="S12" s="502">
        <v>26500</v>
      </c>
      <c r="T12" s="502">
        <v>5000</v>
      </c>
      <c r="U12" s="483">
        <v>7000</v>
      </c>
      <c r="V12" s="502">
        <v>0</v>
      </c>
      <c r="W12" s="502">
        <v>2000</v>
      </c>
      <c r="X12" s="502">
        <v>500</v>
      </c>
      <c r="Y12" s="496">
        <v>1000</v>
      </c>
      <c r="Z12" s="502">
        <v>5500</v>
      </c>
      <c r="AA12" s="502">
        <v>70.054838709677327</v>
      </c>
      <c r="AB12" s="483">
        <v>89.451612903225808</v>
      </c>
      <c r="AC12" s="502">
        <v>3500</v>
      </c>
      <c r="AD12" s="502">
        <v>1300</v>
      </c>
      <c r="AE12" s="483">
        <v>3000</v>
      </c>
      <c r="AF12" s="502">
        <v>5000</v>
      </c>
      <c r="AG12" s="483">
        <v>2020.8603225806426</v>
      </c>
      <c r="AH12" s="483">
        <v>800</v>
      </c>
      <c r="AI12" s="483">
        <v>7200</v>
      </c>
      <c r="AJ12" s="483">
        <v>3499.876774193548</v>
      </c>
      <c r="AK12" s="483">
        <v>2043.2745161290325</v>
      </c>
      <c r="AL12" s="483">
        <v>1999.5303225806451</v>
      </c>
      <c r="AM12" s="502">
        <v>1000</v>
      </c>
      <c r="AN12" s="483">
        <v>11007.047419354845</v>
      </c>
      <c r="AO12" s="483">
        <v>1519.5448387096778</v>
      </c>
      <c r="AP12" s="483">
        <v>3999.6741935483842</v>
      </c>
      <c r="AQ12" s="487">
        <v>9000.0570967741915</v>
      </c>
      <c r="AR12" s="502">
        <v>8000</v>
      </c>
      <c r="AS12" s="502">
        <v>3500</v>
      </c>
      <c r="AT12" s="483">
        <v>726.8151612903232</v>
      </c>
      <c r="AU12" s="483">
        <v>3018.0416129032269</v>
      </c>
      <c r="AV12" s="496">
        <v>2044.9996774193546</v>
      </c>
      <c r="AW12" s="496">
        <v>369.61070967741654</v>
      </c>
      <c r="AX12" s="496">
        <v>0</v>
      </c>
      <c r="AY12" s="496">
        <v>1121.900322580635</v>
      </c>
      <c r="AZ12" s="496">
        <v>1800</v>
      </c>
      <c r="BA12" s="496">
        <v>2499.7025806451697</v>
      </c>
      <c r="BB12" s="496">
        <v>0</v>
      </c>
      <c r="BC12" s="496">
        <v>0</v>
      </c>
      <c r="BD12" s="496">
        <v>6600.0622580645213</v>
      </c>
      <c r="BE12" s="371"/>
      <c r="BF12" s="371"/>
      <c r="BG12" s="371"/>
      <c r="BH12" s="371"/>
      <c r="BI12" s="371"/>
      <c r="BJ12" s="371"/>
      <c r="BK12" s="371"/>
      <c r="BL12" s="371"/>
      <c r="BM12" s="371"/>
      <c r="BN12" s="371"/>
      <c r="BO12" s="371"/>
      <c r="BP12" s="371"/>
      <c r="BQ12" s="371"/>
      <c r="BR12" s="371"/>
      <c r="BS12" s="371"/>
      <c r="BT12" s="371"/>
      <c r="BU12" s="371"/>
      <c r="BV12" s="371"/>
      <c r="BW12" s="371"/>
      <c r="BX12" s="371"/>
      <c r="BY12" s="371"/>
      <c r="BZ12" s="371"/>
      <c r="CA12" s="371"/>
      <c r="CB12" s="371"/>
      <c r="CC12" s="371"/>
      <c r="CD12" s="371"/>
      <c r="CE12" s="371"/>
      <c r="CF12" s="371"/>
      <c r="CG12" s="371"/>
      <c r="CH12" s="371"/>
      <c r="CI12" s="371"/>
      <c r="CJ12" s="371"/>
      <c r="CK12" s="371"/>
      <c r="CL12" s="371"/>
      <c r="CM12" s="371"/>
      <c r="CN12" s="371"/>
      <c r="CO12" s="371"/>
      <c r="CP12" s="371"/>
      <c r="CQ12" s="371"/>
      <c r="CR12" s="371"/>
      <c r="CS12" s="371"/>
      <c r="CT12" s="371"/>
      <c r="CU12" s="371"/>
      <c r="CV12" s="371"/>
      <c r="CW12" s="371"/>
      <c r="CX12" s="371"/>
      <c r="CY12" s="371"/>
      <c r="CZ12" s="371"/>
      <c r="DA12" s="371"/>
      <c r="DB12" s="371"/>
      <c r="DC12" s="371"/>
      <c r="DD12" s="371"/>
      <c r="DE12" s="371"/>
      <c r="DF12" s="371"/>
      <c r="DG12" s="371"/>
      <c r="DH12" s="371"/>
      <c r="DI12" s="371"/>
      <c r="DJ12" s="371"/>
      <c r="DK12" s="371"/>
      <c r="DL12" s="371"/>
      <c r="DM12" s="371"/>
      <c r="DN12" s="371"/>
      <c r="DO12" s="371"/>
      <c r="DP12" s="371"/>
      <c r="DQ12" s="371"/>
      <c r="DR12" s="371"/>
    </row>
    <row r="13" spans="1:122" ht="15" customHeight="1">
      <c r="A13" s="641"/>
      <c r="B13" s="323">
        <f t="shared" si="6"/>
        <v>46148</v>
      </c>
      <c r="C13" s="324" t="str">
        <f t="shared" si="4"/>
        <v>Rab</v>
      </c>
      <c r="D13" s="482">
        <f t="shared" si="5"/>
        <v>189751.94232258064</v>
      </c>
      <c r="E13" s="483">
        <v>1199.5729032258068</v>
      </c>
      <c r="F13" s="483">
        <v>3000</v>
      </c>
      <c r="G13" s="483">
        <v>1129.7312903225857</v>
      </c>
      <c r="H13" s="483">
        <v>3282.5161290322658</v>
      </c>
      <c r="I13" s="483">
        <v>644.02064516129087</v>
      </c>
      <c r="J13" s="483">
        <v>0</v>
      </c>
      <c r="K13" s="496">
        <v>499.97064516129024</v>
      </c>
      <c r="L13" s="496">
        <v>603.76322580644887</v>
      </c>
      <c r="M13" s="496">
        <v>673.27548387096704</v>
      </c>
      <c r="N13" s="483">
        <v>5514.1990322580623</v>
      </c>
      <c r="O13" s="483">
        <v>6600.0622580645213</v>
      </c>
      <c r="P13" s="483">
        <v>2874.3264516129029</v>
      </c>
      <c r="Q13" s="483">
        <v>16000</v>
      </c>
      <c r="R13" s="502">
        <v>4000</v>
      </c>
      <c r="S13" s="502">
        <v>36000</v>
      </c>
      <c r="T13" s="502">
        <v>5000</v>
      </c>
      <c r="U13" s="483">
        <v>7000</v>
      </c>
      <c r="V13" s="502">
        <v>0</v>
      </c>
      <c r="W13" s="502">
        <v>2000</v>
      </c>
      <c r="X13" s="502">
        <v>500</v>
      </c>
      <c r="Y13" s="496">
        <v>1000</v>
      </c>
      <c r="Z13" s="502">
        <v>5500</v>
      </c>
      <c r="AA13" s="502">
        <v>70.054838709677327</v>
      </c>
      <c r="AB13" s="483">
        <v>89.451612903225808</v>
      </c>
      <c r="AC13" s="502">
        <v>3500</v>
      </c>
      <c r="AD13" s="502">
        <v>1300</v>
      </c>
      <c r="AE13" s="483">
        <v>3000</v>
      </c>
      <c r="AF13" s="502">
        <v>5000</v>
      </c>
      <c r="AG13" s="483">
        <v>2020.8603225806426</v>
      </c>
      <c r="AH13" s="483">
        <v>800</v>
      </c>
      <c r="AI13" s="483">
        <v>7200</v>
      </c>
      <c r="AJ13" s="483">
        <v>3499.876774193548</v>
      </c>
      <c r="AK13" s="483">
        <v>2043.2745161290325</v>
      </c>
      <c r="AL13" s="483">
        <v>1999.5303225806451</v>
      </c>
      <c r="AM13" s="502">
        <v>1000</v>
      </c>
      <c r="AN13" s="483">
        <v>11007.047419354845</v>
      </c>
      <c r="AO13" s="483">
        <v>1519.5448387096778</v>
      </c>
      <c r="AP13" s="483">
        <v>3999.6741935483842</v>
      </c>
      <c r="AQ13" s="487">
        <v>9000.0570967741915</v>
      </c>
      <c r="AR13" s="502">
        <v>8000</v>
      </c>
      <c r="AS13" s="502">
        <v>3500</v>
      </c>
      <c r="AT13" s="483">
        <v>726.8151612903232</v>
      </c>
      <c r="AU13" s="483">
        <v>3018.0416129032269</v>
      </c>
      <c r="AV13" s="496">
        <v>2044.9996774193546</v>
      </c>
      <c r="AW13" s="496">
        <v>369.61070967741654</v>
      </c>
      <c r="AX13" s="496">
        <v>0</v>
      </c>
      <c r="AY13" s="496">
        <v>1121.900322580635</v>
      </c>
      <c r="AZ13" s="496">
        <v>1800</v>
      </c>
      <c r="BA13" s="496">
        <v>2499.7025806451697</v>
      </c>
      <c r="BB13" s="496">
        <v>0</v>
      </c>
      <c r="BC13" s="496">
        <v>0</v>
      </c>
      <c r="BD13" s="496">
        <v>6600.0622580645213</v>
      </c>
      <c r="BE13" s="371"/>
      <c r="BF13" s="371"/>
      <c r="BG13" s="371"/>
      <c r="BH13" s="371"/>
      <c r="BI13" s="371"/>
      <c r="BJ13" s="371"/>
      <c r="BK13" s="371"/>
      <c r="BL13" s="371"/>
      <c r="BM13" s="371"/>
      <c r="BN13" s="371"/>
      <c r="BO13" s="371"/>
      <c r="BP13" s="371"/>
      <c r="BQ13" s="371"/>
      <c r="BR13" s="371"/>
      <c r="BS13" s="371"/>
      <c r="BT13" s="371"/>
      <c r="BU13" s="371"/>
      <c r="BV13" s="371"/>
      <c r="BW13" s="371"/>
      <c r="BX13" s="371"/>
      <c r="BY13" s="371"/>
      <c r="BZ13" s="371"/>
      <c r="CA13" s="371"/>
      <c r="CB13" s="371"/>
      <c r="CC13" s="371"/>
      <c r="CD13" s="371"/>
      <c r="CE13" s="371"/>
      <c r="CF13" s="371"/>
      <c r="CG13" s="371"/>
      <c r="CH13" s="371"/>
      <c r="CI13" s="371"/>
      <c r="CJ13" s="371"/>
      <c r="CK13" s="371"/>
      <c r="CL13" s="371"/>
      <c r="CM13" s="371"/>
      <c r="CN13" s="371"/>
      <c r="CO13" s="371"/>
      <c r="CP13" s="371"/>
      <c r="CQ13" s="371"/>
      <c r="CR13" s="371"/>
      <c r="CS13" s="371"/>
      <c r="CT13" s="371"/>
      <c r="CU13" s="371"/>
      <c r="CV13" s="371"/>
      <c r="CW13" s="371"/>
      <c r="CX13" s="371"/>
      <c r="CY13" s="371"/>
      <c r="CZ13" s="371"/>
      <c r="DA13" s="371"/>
      <c r="DB13" s="371"/>
      <c r="DC13" s="371"/>
      <c r="DD13" s="371"/>
      <c r="DE13" s="371"/>
      <c r="DF13" s="371"/>
      <c r="DG13" s="371"/>
      <c r="DH13" s="371"/>
      <c r="DI13" s="371"/>
      <c r="DJ13" s="371"/>
      <c r="DK13" s="371"/>
      <c r="DL13" s="371"/>
      <c r="DM13" s="371"/>
      <c r="DN13" s="371"/>
      <c r="DO13" s="371"/>
      <c r="DP13" s="371"/>
      <c r="DQ13" s="371"/>
      <c r="DR13" s="371"/>
    </row>
    <row r="14" spans="1:122" ht="15" customHeight="1">
      <c r="A14" s="641"/>
      <c r="B14" s="323">
        <f t="shared" si="6"/>
        <v>46149</v>
      </c>
      <c r="C14" s="324" t="str">
        <f t="shared" si="4"/>
        <v>Kam</v>
      </c>
      <c r="D14" s="482">
        <f t="shared" si="5"/>
        <v>189751.94232258064</v>
      </c>
      <c r="E14" s="483">
        <v>1199.5729032258068</v>
      </c>
      <c r="F14" s="483">
        <v>3000</v>
      </c>
      <c r="G14" s="483">
        <v>1129.7312903225857</v>
      </c>
      <c r="H14" s="483">
        <v>3282.5161290322658</v>
      </c>
      <c r="I14" s="483">
        <v>644.02064516129087</v>
      </c>
      <c r="J14" s="483">
        <v>0</v>
      </c>
      <c r="K14" s="496">
        <v>499.97064516129024</v>
      </c>
      <c r="L14" s="496">
        <v>603.76322580644887</v>
      </c>
      <c r="M14" s="496">
        <v>673.27548387096704</v>
      </c>
      <c r="N14" s="483">
        <v>5514.1990322580623</v>
      </c>
      <c r="O14" s="483">
        <v>6600.0622580645213</v>
      </c>
      <c r="P14" s="483">
        <v>2874.3264516129029</v>
      </c>
      <c r="Q14" s="483">
        <v>16000</v>
      </c>
      <c r="R14" s="502">
        <v>4000</v>
      </c>
      <c r="S14" s="502">
        <v>36000</v>
      </c>
      <c r="T14" s="502">
        <v>5000</v>
      </c>
      <c r="U14" s="483">
        <v>7000</v>
      </c>
      <c r="V14" s="502">
        <v>0</v>
      </c>
      <c r="W14" s="502">
        <v>2000</v>
      </c>
      <c r="X14" s="502">
        <v>500</v>
      </c>
      <c r="Y14" s="496">
        <v>1000</v>
      </c>
      <c r="Z14" s="502">
        <v>5500</v>
      </c>
      <c r="AA14" s="502">
        <v>70.054838709677327</v>
      </c>
      <c r="AB14" s="483">
        <v>89.451612903225808</v>
      </c>
      <c r="AC14" s="502">
        <v>3500</v>
      </c>
      <c r="AD14" s="502">
        <v>1300</v>
      </c>
      <c r="AE14" s="483">
        <v>3000</v>
      </c>
      <c r="AF14" s="502">
        <v>5000</v>
      </c>
      <c r="AG14" s="483">
        <v>2020.8603225806426</v>
      </c>
      <c r="AH14" s="483">
        <v>800</v>
      </c>
      <c r="AI14" s="483">
        <v>7200</v>
      </c>
      <c r="AJ14" s="483">
        <v>3499.876774193548</v>
      </c>
      <c r="AK14" s="483">
        <v>2043.2745161290325</v>
      </c>
      <c r="AL14" s="483">
        <v>1999.5303225806451</v>
      </c>
      <c r="AM14" s="502">
        <v>1000</v>
      </c>
      <c r="AN14" s="483">
        <v>11007.047419354845</v>
      </c>
      <c r="AO14" s="483">
        <v>1519.5448387096778</v>
      </c>
      <c r="AP14" s="483">
        <v>3999.6741935483842</v>
      </c>
      <c r="AQ14" s="487">
        <v>9000.0570967741915</v>
      </c>
      <c r="AR14" s="502">
        <v>8000</v>
      </c>
      <c r="AS14" s="502">
        <v>3500</v>
      </c>
      <c r="AT14" s="483">
        <v>726.8151612903232</v>
      </c>
      <c r="AU14" s="483">
        <v>3018.0416129032269</v>
      </c>
      <c r="AV14" s="496">
        <v>2044.9996774193546</v>
      </c>
      <c r="AW14" s="496">
        <v>369.61070967741654</v>
      </c>
      <c r="AX14" s="496">
        <v>0</v>
      </c>
      <c r="AY14" s="496">
        <v>1121.900322580635</v>
      </c>
      <c r="AZ14" s="496">
        <v>1800</v>
      </c>
      <c r="BA14" s="496">
        <v>2499.7025806451697</v>
      </c>
      <c r="BB14" s="496">
        <v>0</v>
      </c>
      <c r="BC14" s="496">
        <v>0</v>
      </c>
      <c r="BD14" s="496">
        <v>6600.0622580645213</v>
      </c>
      <c r="BE14" s="371"/>
      <c r="BF14" s="371"/>
      <c r="BG14" s="371"/>
      <c r="BH14" s="371"/>
      <c r="BI14" s="371"/>
      <c r="BJ14" s="371"/>
      <c r="BK14" s="371"/>
      <c r="BL14" s="371"/>
      <c r="BM14" s="371"/>
      <c r="BN14" s="371"/>
      <c r="BO14" s="371"/>
      <c r="BP14" s="371"/>
      <c r="BQ14" s="371"/>
      <c r="BR14" s="371"/>
      <c r="BS14" s="371"/>
      <c r="BT14" s="371"/>
      <c r="BU14" s="371"/>
      <c r="BV14" s="371"/>
      <c r="BW14" s="371"/>
      <c r="BX14" s="371"/>
      <c r="BY14" s="371"/>
      <c r="BZ14" s="371"/>
      <c r="CA14" s="371"/>
      <c r="CB14" s="371"/>
      <c r="CC14" s="371"/>
      <c r="CD14" s="371"/>
      <c r="CE14" s="371"/>
      <c r="CF14" s="371"/>
      <c r="CG14" s="371"/>
      <c r="CH14" s="371"/>
      <c r="CI14" s="371"/>
      <c r="CJ14" s="371"/>
      <c r="CK14" s="371"/>
      <c r="CL14" s="371"/>
      <c r="CM14" s="371"/>
      <c r="CN14" s="371"/>
      <c r="CO14" s="371"/>
      <c r="CP14" s="371"/>
      <c r="CQ14" s="371"/>
      <c r="CR14" s="371"/>
      <c r="CS14" s="371"/>
      <c r="CT14" s="371"/>
      <c r="CU14" s="371"/>
      <c r="CV14" s="371"/>
      <c r="CW14" s="371"/>
      <c r="CX14" s="371"/>
      <c r="CY14" s="371"/>
      <c r="CZ14" s="371"/>
      <c r="DA14" s="371"/>
      <c r="DB14" s="371"/>
      <c r="DC14" s="371"/>
      <c r="DD14" s="371"/>
      <c r="DE14" s="371"/>
      <c r="DF14" s="371"/>
      <c r="DG14" s="371"/>
      <c r="DH14" s="371"/>
      <c r="DI14" s="371"/>
      <c r="DJ14" s="371"/>
      <c r="DK14" s="371"/>
      <c r="DL14" s="371"/>
      <c r="DM14" s="371"/>
      <c r="DN14" s="371"/>
      <c r="DO14" s="371"/>
      <c r="DP14" s="371"/>
      <c r="DQ14" s="371"/>
      <c r="DR14" s="371"/>
    </row>
    <row r="15" spans="1:122" ht="15" customHeight="1">
      <c r="A15" s="641"/>
      <c r="B15" s="323">
        <f t="shared" si="6"/>
        <v>46150</v>
      </c>
      <c r="C15" s="324" t="str">
        <f t="shared" si="4"/>
        <v>Jum</v>
      </c>
      <c r="D15" s="482">
        <f t="shared" si="5"/>
        <v>189751.94232258064</v>
      </c>
      <c r="E15" s="483">
        <v>1199.5729032258068</v>
      </c>
      <c r="F15" s="483">
        <v>3000</v>
      </c>
      <c r="G15" s="483">
        <v>1129.7312903225857</v>
      </c>
      <c r="H15" s="483">
        <v>3282.5161290322658</v>
      </c>
      <c r="I15" s="483">
        <v>644.02064516129087</v>
      </c>
      <c r="J15" s="483">
        <v>0</v>
      </c>
      <c r="K15" s="496">
        <v>499.97064516129024</v>
      </c>
      <c r="L15" s="496">
        <v>603.76322580644887</v>
      </c>
      <c r="M15" s="496">
        <v>673.27548387096704</v>
      </c>
      <c r="N15" s="483">
        <v>5514.1990322580623</v>
      </c>
      <c r="O15" s="483">
        <v>6600.0622580645213</v>
      </c>
      <c r="P15" s="483">
        <v>2874.3264516129029</v>
      </c>
      <c r="Q15" s="483">
        <v>16000</v>
      </c>
      <c r="R15" s="502">
        <v>4000</v>
      </c>
      <c r="S15" s="502">
        <v>36000</v>
      </c>
      <c r="T15" s="502">
        <v>5000</v>
      </c>
      <c r="U15" s="483">
        <v>7000</v>
      </c>
      <c r="V15" s="502">
        <v>0</v>
      </c>
      <c r="W15" s="502">
        <v>2000</v>
      </c>
      <c r="X15" s="502">
        <v>500</v>
      </c>
      <c r="Y15" s="496">
        <v>1000</v>
      </c>
      <c r="Z15" s="502">
        <v>5500</v>
      </c>
      <c r="AA15" s="502">
        <v>70.054838709677327</v>
      </c>
      <c r="AB15" s="483">
        <v>89.451612903225808</v>
      </c>
      <c r="AC15" s="502">
        <v>3500</v>
      </c>
      <c r="AD15" s="502">
        <v>1300</v>
      </c>
      <c r="AE15" s="483">
        <v>3000</v>
      </c>
      <c r="AF15" s="502">
        <v>5000</v>
      </c>
      <c r="AG15" s="483">
        <v>2020.8603225806426</v>
      </c>
      <c r="AH15" s="483">
        <v>800</v>
      </c>
      <c r="AI15" s="483">
        <v>7200</v>
      </c>
      <c r="AJ15" s="483">
        <v>3499.876774193548</v>
      </c>
      <c r="AK15" s="483">
        <v>2043.2745161290325</v>
      </c>
      <c r="AL15" s="483">
        <v>1999.5303225806451</v>
      </c>
      <c r="AM15" s="502">
        <v>1000</v>
      </c>
      <c r="AN15" s="483">
        <v>11007.047419354845</v>
      </c>
      <c r="AO15" s="483">
        <v>1519.5448387096778</v>
      </c>
      <c r="AP15" s="483">
        <v>3999.6741935483842</v>
      </c>
      <c r="AQ15" s="487">
        <v>9000.0570967741915</v>
      </c>
      <c r="AR15" s="502">
        <v>8000</v>
      </c>
      <c r="AS15" s="502">
        <v>3500</v>
      </c>
      <c r="AT15" s="483">
        <v>726.8151612903232</v>
      </c>
      <c r="AU15" s="483">
        <v>3018.0416129032269</v>
      </c>
      <c r="AV15" s="496">
        <v>2044.9996774193546</v>
      </c>
      <c r="AW15" s="496">
        <v>369.61070967741654</v>
      </c>
      <c r="AX15" s="496">
        <v>0</v>
      </c>
      <c r="AY15" s="496">
        <v>1121.900322580635</v>
      </c>
      <c r="AZ15" s="496">
        <v>1800</v>
      </c>
      <c r="BA15" s="496">
        <v>2499.7025806451697</v>
      </c>
      <c r="BB15" s="496">
        <v>0</v>
      </c>
      <c r="BC15" s="496">
        <v>0</v>
      </c>
      <c r="BD15" s="496">
        <v>6600.0622580645213</v>
      </c>
      <c r="BE15" s="371"/>
      <c r="BF15" s="371"/>
      <c r="BG15" s="371"/>
      <c r="BH15" s="371"/>
      <c r="BI15" s="371"/>
      <c r="BJ15" s="371"/>
      <c r="BK15" s="371"/>
      <c r="BL15" s="371"/>
      <c r="BM15" s="371"/>
      <c r="BN15" s="371"/>
      <c r="BO15" s="371"/>
      <c r="BP15" s="371"/>
      <c r="BQ15" s="371"/>
      <c r="BR15" s="371"/>
      <c r="BS15" s="371"/>
      <c r="BT15" s="371"/>
      <c r="BU15" s="371"/>
      <c r="BV15" s="371"/>
      <c r="BW15" s="371"/>
      <c r="BX15" s="371"/>
      <c r="BY15" s="371"/>
      <c r="BZ15" s="371"/>
      <c r="CA15" s="371"/>
      <c r="CB15" s="371"/>
      <c r="CC15" s="371"/>
      <c r="CD15" s="371"/>
      <c r="CE15" s="371"/>
      <c r="CF15" s="371"/>
      <c r="CG15" s="371"/>
      <c r="CH15" s="371"/>
      <c r="CI15" s="371"/>
      <c r="CJ15" s="371"/>
      <c r="CK15" s="371"/>
      <c r="CL15" s="371"/>
      <c r="CM15" s="371"/>
      <c r="CN15" s="371"/>
      <c r="CO15" s="371"/>
      <c r="CP15" s="371"/>
      <c r="CQ15" s="371"/>
      <c r="CR15" s="371"/>
      <c r="CS15" s="371"/>
      <c r="CT15" s="371"/>
      <c r="CU15" s="371"/>
      <c r="CV15" s="371"/>
      <c r="CW15" s="371"/>
      <c r="CX15" s="371"/>
      <c r="CY15" s="371"/>
      <c r="CZ15" s="371"/>
      <c r="DA15" s="371"/>
      <c r="DB15" s="371"/>
      <c r="DC15" s="371"/>
      <c r="DD15" s="371"/>
      <c r="DE15" s="371"/>
      <c r="DF15" s="371"/>
      <c r="DG15" s="371"/>
      <c r="DH15" s="371"/>
      <c r="DI15" s="371"/>
      <c r="DJ15" s="371"/>
      <c r="DK15" s="371"/>
      <c r="DL15" s="371"/>
      <c r="DM15" s="371"/>
      <c r="DN15" s="371"/>
      <c r="DO15" s="371"/>
      <c r="DP15" s="371"/>
      <c r="DQ15" s="371"/>
      <c r="DR15" s="371"/>
    </row>
    <row r="16" spans="1:122" s="310" customFormat="1" ht="15" customHeight="1">
      <c r="A16" s="641"/>
      <c r="B16" s="328">
        <f t="shared" si="6"/>
        <v>46151</v>
      </c>
      <c r="C16" s="544" t="str">
        <f t="shared" ref="C16:C17" si="7">TEXT(B16,"ddd")</f>
        <v>Sab</v>
      </c>
      <c r="D16" s="545">
        <f t="shared" ref="D16:D17" si="8">SUM(E16:BD16)</f>
        <v>176664.16522580647</v>
      </c>
      <c r="E16" s="485">
        <v>733.57290322580695</v>
      </c>
      <c r="F16" s="485">
        <v>3000</v>
      </c>
      <c r="G16" s="485">
        <v>1129.7312903225857</v>
      </c>
      <c r="H16" s="485">
        <v>3282.5161290322658</v>
      </c>
      <c r="I16" s="485">
        <v>644.02064516129087</v>
      </c>
      <c r="J16" s="485">
        <v>0</v>
      </c>
      <c r="K16" s="498">
        <v>499.97064516129024</v>
      </c>
      <c r="L16" s="498">
        <v>603.76322580644887</v>
      </c>
      <c r="M16" s="498">
        <v>673.27548387096704</v>
      </c>
      <c r="N16" s="485">
        <v>4514.1990322580623</v>
      </c>
      <c r="O16" s="485">
        <v>6600.0622580645213</v>
      </c>
      <c r="P16" s="485">
        <v>2874.3264516129029</v>
      </c>
      <c r="Q16" s="485">
        <v>16000</v>
      </c>
      <c r="R16" s="505">
        <v>4000</v>
      </c>
      <c r="S16" s="505">
        <v>36000</v>
      </c>
      <c r="T16" s="505">
        <v>5000</v>
      </c>
      <c r="U16" s="485">
        <v>0</v>
      </c>
      <c r="V16" s="505">
        <v>0</v>
      </c>
      <c r="W16" s="505">
        <v>2000</v>
      </c>
      <c r="X16" s="505">
        <v>500</v>
      </c>
      <c r="Y16" s="498">
        <v>1000</v>
      </c>
      <c r="Z16" s="505">
        <v>5500</v>
      </c>
      <c r="AA16" s="505">
        <v>70.054838709677327</v>
      </c>
      <c r="AB16" s="485">
        <v>89.451612903225808</v>
      </c>
      <c r="AC16" s="505">
        <v>3500</v>
      </c>
      <c r="AD16" s="505">
        <v>1300</v>
      </c>
      <c r="AE16" s="485">
        <v>3000</v>
      </c>
      <c r="AF16" s="505">
        <v>5000</v>
      </c>
      <c r="AG16" s="485">
        <v>2020.8603225806426</v>
      </c>
      <c r="AH16" s="485">
        <v>800</v>
      </c>
      <c r="AI16" s="485">
        <v>7200</v>
      </c>
      <c r="AJ16" s="485">
        <v>0</v>
      </c>
      <c r="AK16" s="485">
        <v>2043.2745161290325</v>
      </c>
      <c r="AL16" s="485">
        <v>1999.5303225806451</v>
      </c>
      <c r="AM16" s="505">
        <v>1000</v>
      </c>
      <c r="AN16" s="485">
        <v>11007.047419354845</v>
      </c>
      <c r="AO16" s="485">
        <v>1519.5448387096778</v>
      </c>
      <c r="AP16" s="485">
        <v>3999.6741935483842</v>
      </c>
      <c r="AQ16" s="506">
        <v>9000.0570967741915</v>
      </c>
      <c r="AR16" s="505">
        <v>8000</v>
      </c>
      <c r="AS16" s="505">
        <v>3500</v>
      </c>
      <c r="AT16" s="485">
        <v>726.8151612903232</v>
      </c>
      <c r="AU16" s="485">
        <v>3018.0416129032269</v>
      </c>
      <c r="AV16" s="498">
        <v>2044.9996774193546</v>
      </c>
      <c r="AW16" s="498">
        <v>369.61070967741654</v>
      </c>
      <c r="AX16" s="498">
        <v>0</v>
      </c>
      <c r="AY16" s="498">
        <v>0</v>
      </c>
      <c r="AZ16" s="498">
        <v>1800</v>
      </c>
      <c r="BA16" s="498">
        <v>2499.7025806451697</v>
      </c>
      <c r="BB16" s="498">
        <v>0</v>
      </c>
      <c r="BC16" s="498">
        <v>0</v>
      </c>
      <c r="BD16" s="498">
        <v>6600.0622580645213</v>
      </c>
    </row>
    <row r="17" spans="1:122" s="310" customFormat="1" ht="15" customHeight="1">
      <c r="A17" s="641"/>
      <c r="B17" s="328">
        <f t="shared" si="6"/>
        <v>46152</v>
      </c>
      <c r="C17" s="544" t="str">
        <f t="shared" si="7"/>
        <v>Mgg</v>
      </c>
      <c r="D17" s="545">
        <f t="shared" si="8"/>
        <v>128352.01332258068</v>
      </c>
      <c r="E17" s="485">
        <v>733.57290322580695</v>
      </c>
      <c r="F17" s="485">
        <v>1000</v>
      </c>
      <c r="G17" s="485">
        <v>1129.7312903225857</v>
      </c>
      <c r="H17" s="485">
        <v>999.51612903226578</v>
      </c>
      <c r="I17" s="485">
        <v>644.02064516129087</v>
      </c>
      <c r="J17" s="485">
        <v>0</v>
      </c>
      <c r="K17" s="498">
        <v>0</v>
      </c>
      <c r="L17" s="498">
        <v>603.76322580644887</v>
      </c>
      <c r="M17" s="498">
        <v>673.27548387096704</v>
      </c>
      <c r="N17" s="485">
        <v>0</v>
      </c>
      <c r="O17" s="485">
        <v>6600.0622580645213</v>
      </c>
      <c r="P17" s="485">
        <v>300</v>
      </c>
      <c r="Q17" s="485">
        <v>6659.5545483870847</v>
      </c>
      <c r="R17" s="505">
        <v>4000</v>
      </c>
      <c r="S17" s="505">
        <v>36000</v>
      </c>
      <c r="T17" s="505">
        <v>5000</v>
      </c>
      <c r="U17" s="485">
        <v>0</v>
      </c>
      <c r="V17" s="505">
        <v>0</v>
      </c>
      <c r="W17" s="505">
        <v>2000</v>
      </c>
      <c r="X17" s="505">
        <v>500</v>
      </c>
      <c r="Y17" s="498">
        <v>0</v>
      </c>
      <c r="Z17" s="505">
        <v>2500</v>
      </c>
      <c r="AA17" s="505">
        <v>70.054838709677327</v>
      </c>
      <c r="AB17" s="485">
        <v>89.451612903225808</v>
      </c>
      <c r="AC17" s="505">
        <v>1000</v>
      </c>
      <c r="AD17" s="505">
        <v>1300</v>
      </c>
      <c r="AE17" s="485">
        <v>0</v>
      </c>
      <c r="AF17" s="505">
        <v>5000</v>
      </c>
      <c r="AG17" s="485">
        <v>2020.8603225806426</v>
      </c>
      <c r="AH17" s="485">
        <v>0</v>
      </c>
      <c r="AI17" s="485">
        <v>2999.8519354838745</v>
      </c>
      <c r="AJ17" s="485">
        <v>0</v>
      </c>
      <c r="AK17" s="485">
        <v>2043.2745161290325</v>
      </c>
      <c r="AL17" s="485">
        <v>1999.5303225806451</v>
      </c>
      <c r="AM17" s="505">
        <v>0</v>
      </c>
      <c r="AN17" s="485">
        <v>11007.047419354845</v>
      </c>
      <c r="AO17" s="485">
        <v>1519.5448387096778</v>
      </c>
      <c r="AP17" s="485">
        <v>3999.6741935483842</v>
      </c>
      <c r="AQ17" s="506">
        <v>6000.0570967741915</v>
      </c>
      <c r="AR17" s="505">
        <v>6000</v>
      </c>
      <c r="AS17" s="505">
        <v>3500</v>
      </c>
      <c r="AT17" s="485">
        <v>726.8151612903232</v>
      </c>
      <c r="AU17" s="485">
        <v>3018.0416129032269</v>
      </c>
      <c r="AV17" s="498">
        <v>2044.9996774193546</v>
      </c>
      <c r="AW17" s="498">
        <v>369.61070967741654</v>
      </c>
      <c r="AX17" s="498">
        <v>0</v>
      </c>
      <c r="AY17" s="498">
        <v>0</v>
      </c>
      <c r="AZ17" s="498">
        <v>1800</v>
      </c>
      <c r="BA17" s="498">
        <v>2499.7025806451697</v>
      </c>
      <c r="BB17" s="498">
        <v>0</v>
      </c>
      <c r="BC17" s="498">
        <v>0</v>
      </c>
      <c r="BD17" s="498">
        <v>0</v>
      </c>
    </row>
    <row r="18" spans="1:122" ht="15" customHeight="1">
      <c r="A18" s="541"/>
      <c r="B18" s="334" t="s">
        <v>57</v>
      </c>
      <c r="C18" s="324"/>
      <c r="D18" s="486">
        <f>SUM(D11:D17)</f>
        <v>1234775.8901612903</v>
      </c>
      <c r="E18" s="486">
        <f t="shared" ref="E18:BD18" si="9">SUM(E11:E17)</f>
        <v>7465.0103225806479</v>
      </c>
      <c r="F18" s="486">
        <f t="shared" si="9"/>
        <v>19000</v>
      </c>
      <c r="G18" s="486">
        <f t="shared" si="9"/>
        <v>7908.1190322580997</v>
      </c>
      <c r="H18" s="486">
        <f t="shared" si="9"/>
        <v>20694.612903225858</v>
      </c>
      <c r="I18" s="486">
        <f t="shared" si="9"/>
        <v>4508.1445161290358</v>
      </c>
      <c r="J18" s="486">
        <f t="shared" si="9"/>
        <v>0</v>
      </c>
      <c r="K18" s="486">
        <f t="shared" si="9"/>
        <v>2999.8238709677412</v>
      </c>
      <c r="L18" s="486">
        <f t="shared" si="9"/>
        <v>4226.3425806451414</v>
      </c>
      <c r="M18" s="486">
        <f t="shared" si="9"/>
        <v>4712.9283870967693</v>
      </c>
      <c r="N18" s="486">
        <f t="shared" si="9"/>
        <v>32085.19419354837</v>
      </c>
      <c r="O18" s="486">
        <f t="shared" si="9"/>
        <v>46200.435806451649</v>
      </c>
      <c r="P18" s="486">
        <f t="shared" si="9"/>
        <v>17545.958709677416</v>
      </c>
      <c r="Q18" s="486">
        <f t="shared" si="9"/>
        <v>102659.55454838708</v>
      </c>
      <c r="R18" s="486">
        <f t="shared" si="9"/>
        <v>28000</v>
      </c>
      <c r="S18" s="486">
        <f t="shared" si="9"/>
        <v>233000</v>
      </c>
      <c r="T18" s="486">
        <f t="shared" si="9"/>
        <v>35000</v>
      </c>
      <c r="U18" s="486">
        <f t="shared" si="9"/>
        <v>35000</v>
      </c>
      <c r="V18" s="486">
        <f t="shared" si="9"/>
        <v>0</v>
      </c>
      <c r="W18" s="486">
        <f t="shared" si="9"/>
        <v>14000</v>
      </c>
      <c r="X18" s="486">
        <f t="shared" si="9"/>
        <v>3500</v>
      </c>
      <c r="Y18" s="486">
        <f t="shared" si="9"/>
        <v>6000</v>
      </c>
      <c r="Z18" s="486">
        <f t="shared" si="9"/>
        <v>35500</v>
      </c>
      <c r="AA18" s="486">
        <f t="shared" si="9"/>
        <v>490.38387096774125</v>
      </c>
      <c r="AB18" s="486">
        <f t="shared" si="9"/>
        <v>626.16129032258073</v>
      </c>
      <c r="AC18" s="486">
        <f t="shared" si="9"/>
        <v>22000</v>
      </c>
      <c r="AD18" s="486">
        <f t="shared" si="9"/>
        <v>9100</v>
      </c>
      <c r="AE18" s="486">
        <f t="shared" si="9"/>
        <v>18000</v>
      </c>
      <c r="AF18" s="486">
        <f t="shared" si="9"/>
        <v>35000</v>
      </c>
      <c r="AG18" s="486">
        <f t="shared" si="9"/>
        <v>14146.022258064497</v>
      </c>
      <c r="AH18" s="486">
        <f t="shared" si="9"/>
        <v>4800</v>
      </c>
      <c r="AI18" s="486">
        <f t="shared" si="9"/>
        <v>46199.851935483872</v>
      </c>
      <c r="AJ18" s="486">
        <f t="shared" si="9"/>
        <v>17499.38387096774</v>
      </c>
      <c r="AK18" s="486">
        <f t="shared" si="9"/>
        <v>14302.921612903228</v>
      </c>
      <c r="AL18" s="486">
        <f t="shared" si="9"/>
        <v>13996.712258064517</v>
      </c>
      <c r="AM18" s="486">
        <f t="shared" si="9"/>
        <v>6000</v>
      </c>
      <c r="AN18" s="486">
        <f t="shared" si="9"/>
        <v>77049.331935483919</v>
      </c>
      <c r="AO18" s="486">
        <f t="shared" si="9"/>
        <v>10636.813870967746</v>
      </c>
      <c r="AP18" s="486">
        <f t="shared" si="9"/>
        <v>27997.719354838689</v>
      </c>
      <c r="AQ18" s="486">
        <f t="shared" si="9"/>
        <v>60000.399677419351</v>
      </c>
      <c r="AR18" s="486">
        <f t="shared" si="9"/>
        <v>54000</v>
      </c>
      <c r="AS18" s="486">
        <f t="shared" si="9"/>
        <v>24500</v>
      </c>
      <c r="AT18" s="486">
        <f t="shared" si="9"/>
        <v>5087.7061290322617</v>
      </c>
      <c r="AU18" s="486">
        <f t="shared" si="9"/>
        <v>21126.291290322588</v>
      </c>
      <c r="AV18" s="486">
        <f t="shared" si="9"/>
        <v>14314.997741935484</v>
      </c>
      <c r="AW18" s="486">
        <f t="shared" si="9"/>
        <v>2587.274967741916</v>
      </c>
      <c r="AX18" s="486">
        <f t="shared" si="9"/>
        <v>0</v>
      </c>
      <c r="AY18" s="486">
        <f t="shared" si="9"/>
        <v>5609.5016129031756</v>
      </c>
      <c r="AZ18" s="486">
        <f t="shared" si="9"/>
        <v>12600</v>
      </c>
      <c r="BA18" s="486">
        <f t="shared" si="9"/>
        <v>17497.918064516187</v>
      </c>
      <c r="BB18" s="486">
        <f t="shared" si="9"/>
        <v>0</v>
      </c>
      <c r="BC18" s="486">
        <f t="shared" si="9"/>
        <v>0</v>
      </c>
      <c r="BD18" s="486">
        <f t="shared" si="9"/>
        <v>39600.373548387128</v>
      </c>
      <c r="BE18" s="371"/>
      <c r="BF18" s="371"/>
      <c r="BG18" s="371"/>
      <c r="BH18" s="371"/>
      <c r="BI18" s="371"/>
      <c r="BJ18" s="371"/>
      <c r="BK18" s="371"/>
      <c r="BL18" s="371"/>
      <c r="BM18" s="371"/>
      <c r="BN18" s="371"/>
      <c r="BO18" s="371"/>
      <c r="BP18" s="371"/>
      <c r="BQ18" s="371"/>
      <c r="BR18" s="371"/>
      <c r="BS18" s="371"/>
      <c r="BT18" s="371"/>
      <c r="BU18" s="371"/>
      <c r="BV18" s="371"/>
      <c r="BW18" s="371"/>
      <c r="BX18" s="371"/>
      <c r="BY18" s="371"/>
      <c r="BZ18" s="371"/>
      <c r="CA18" s="371"/>
      <c r="CB18" s="371"/>
      <c r="CC18" s="371"/>
      <c r="CD18" s="371"/>
      <c r="CE18" s="371"/>
      <c r="CF18" s="371"/>
      <c r="CG18" s="371"/>
      <c r="CH18" s="371"/>
      <c r="CI18" s="371"/>
      <c r="CJ18" s="371"/>
      <c r="CK18" s="371"/>
      <c r="CL18" s="371"/>
      <c r="CM18" s="371"/>
      <c r="CN18" s="371"/>
      <c r="CO18" s="371"/>
      <c r="CP18" s="371"/>
      <c r="CQ18" s="371"/>
      <c r="CR18" s="371"/>
      <c r="CS18" s="371"/>
      <c r="CT18" s="371"/>
      <c r="CU18" s="371"/>
      <c r="CV18" s="371"/>
      <c r="CW18" s="371"/>
      <c r="CX18" s="371"/>
      <c r="CY18" s="371"/>
      <c r="CZ18" s="371"/>
      <c r="DA18" s="371"/>
      <c r="DB18" s="371"/>
      <c r="DC18" s="371"/>
      <c r="DD18" s="371"/>
      <c r="DE18" s="371"/>
      <c r="DF18" s="371"/>
      <c r="DG18" s="371"/>
      <c r="DH18" s="371"/>
      <c r="DI18" s="371"/>
      <c r="DJ18" s="371"/>
      <c r="DK18" s="371"/>
      <c r="DL18" s="371"/>
      <c r="DM18" s="371"/>
      <c r="DN18" s="371"/>
      <c r="DO18" s="371"/>
      <c r="DP18" s="371"/>
      <c r="DQ18" s="371"/>
      <c r="DR18" s="371"/>
    </row>
    <row r="19" spans="1:122" ht="15" customHeight="1">
      <c r="A19" s="333"/>
      <c r="B19" s="323"/>
      <c r="C19" s="324"/>
      <c r="D19" s="324"/>
      <c r="E19" s="483"/>
      <c r="F19" s="483"/>
      <c r="G19" s="483"/>
      <c r="H19" s="483"/>
      <c r="I19" s="483"/>
      <c r="J19" s="483"/>
      <c r="K19" s="496"/>
      <c r="L19" s="496"/>
      <c r="M19" s="496"/>
      <c r="N19" s="496"/>
      <c r="O19" s="496"/>
      <c r="P19" s="483"/>
      <c r="Q19" s="483"/>
      <c r="R19" s="502"/>
      <c r="S19" s="502"/>
      <c r="T19" s="502"/>
      <c r="U19" s="483"/>
      <c r="V19" s="502"/>
      <c r="W19" s="502"/>
      <c r="X19" s="502"/>
      <c r="Y19" s="496"/>
      <c r="Z19" s="502"/>
      <c r="AA19" s="502"/>
      <c r="AB19" s="483"/>
      <c r="AC19" s="502"/>
      <c r="AD19" s="502"/>
      <c r="AE19" s="483"/>
      <c r="AF19" s="502"/>
      <c r="AG19" s="496"/>
      <c r="AH19" s="483"/>
      <c r="AI19" s="483"/>
      <c r="AJ19" s="483"/>
      <c r="AK19" s="483"/>
      <c r="AL19" s="483"/>
      <c r="AM19" s="483"/>
      <c r="AN19" s="483"/>
      <c r="AO19" s="483"/>
      <c r="AP19" s="502"/>
      <c r="AQ19" s="507"/>
      <c r="AR19" s="507"/>
      <c r="AS19" s="502"/>
      <c r="AT19" s="483"/>
      <c r="AU19" s="483"/>
      <c r="AV19" s="496"/>
      <c r="AW19" s="496"/>
      <c r="AX19" s="483"/>
      <c r="AY19" s="483"/>
      <c r="AZ19" s="496"/>
      <c r="BA19" s="483"/>
      <c r="BB19" s="483"/>
      <c r="BC19" s="483"/>
      <c r="BD19" s="483"/>
      <c r="BE19" s="371"/>
      <c r="BF19" s="371"/>
      <c r="BG19" s="371"/>
      <c r="BH19" s="371"/>
      <c r="BI19" s="371"/>
      <c r="BJ19" s="371"/>
      <c r="BK19" s="371"/>
      <c r="BL19" s="371"/>
      <c r="BM19" s="371"/>
      <c r="BN19" s="371"/>
      <c r="BO19" s="371"/>
      <c r="BP19" s="371"/>
      <c r="BQ19" s="371"/>
      <c r="BR19" s="371"/>
      <c r="BS19" s="371"/>
      <c r="BT19" s="371"/>
      <c r="BU19" s="371"/>
      <c r="BV19" s="371"/>
      <c r="BW19" s="371"/>
      <c r="BX19" s="371"/>
      <c r="BY19" s="371"/>
      <c r="BZ19" s="371"/>
      <c r="CA19" s="371"/>
      <c r="CB19" s="371"/>
      <c r="CC19" s="371"/>
      <c r="CD19" s="371"/>
      <c r="CE19" s="371"/>
      <c r="CF19" s="371"/>
      <c r="CG19" s="371"/>
      <c r="CH19" s="371"/>
      <c r="CI19" s="371"/>
      <c r="CJ19" s="371"/>
      <c r="CK19" s="371"/>
      <c r="CL19" s="371"/>
      <c r="CM19" s="371"/>
      <c r="CN19" s="371"/>
      <c r="CO19" s="371"/>
      <c r="CP19" s="371"/>
      <c r="CQ19" s="371"/>
      <c r="CR19" s="371"/>
      <c r="CS19" s="371"/>
      <c r="CT19" s="371"/>
      <c r="CU19" s="371"/>
      <c r="CV19" s="371"/>
      <c r="CW19" s="371"/>
      <c r="CX19" s="371"/>
      <c r="CY19" s="371"/>
      <c r="CZ19" s="371"/>
      <c r="DA19" s="371"/>
      <c r="DB19" s="371"/>
      <c r="DC19" s="371"/>
      <c r="DD19" s="371"/>
      <c r="DE19" s="371"/>
      <c r="DF19" s="371"/>
      <c r="DG19" s="371"/>
      <c r="DH19" s="371"/>
      <c r="DI19" s="371"/>
      <c r="DJ19" s="371"/>
      <c r="DK19" s="371"/>
      <c r="DL19" s="371"/>
      <c r="DM19" s="371"/>
      <c r="DN19" s="371"/>
      <c r="DO19" s="371"/>
      <c r="DP19" s="371"/>
      <c r="DQ19" s="371"/>
      <c r="DR19" s="371"/>
    </row>
    <row r="20" spans="1:122" ht="15" customHeight="1">
      <c r="A20" s="641">
        <f>WEEKNUM(B20)</f>
        <v>20</v>
      </c>
      <c r="B20" s="323">
        <f>B17+1</f>
        <v>46153</v>
      </c>
      <c r="C20" s="324" t="str">
        <f t="shared" ref="C20:C24" si="10">TEXT(B20,"ddd")</f>
        <v>Sen</v>
      </c>
      <c r="D20" s="482">
        <f t="shared" ref="D20:D24" si="11">SUM(E20:BD20)</f>
        <v>186877.61587096774</v>
      </c>
      <c r="E20" s="483">
        <v>1199.5729032258068</v>
      </c>
      <c r="F20" s="483">
        <v>2000</v>
      </c>
      <c r="G20" s="483">
        <v>1129.7312903225857</v>
      </c>
      <c r="H20" s="483">
        <v>3282.5161290322658</v>
      </c>
      <c r="I20" s="483">
        <v>644.02064516129087</v>
      </c>
      <c r="J20" s="483">
        <v>0</v>
      </c>
      <c r="K20" s="496">
        <v>499.97064516129024</v>
      </c>
      <c r="L20" s="496">
        <v>603.76322580644887</v>
      </c>
      <c r="M20" s="496">
        <v>673.27548387096704</v>
      </c>
      <c r="N20" s="483">
        <v>5514.1990322580623</v>
      </c>
      <c r="O20" s="483">
        <v>6600.0622580645213</v>
      </c>
      <c r="P20" s="483">
        <v>1000</v>
      </c>
      <c r="Q20" s="483">
        <v>16000</v>
      </c>
      <c r="R20" s="502">
        <v>4000</v>
      </c>
      <c r="S20" s="502">
        <v>36000</v>
      </c>
      <c r="T20" s="502">
        <v>5000</v>
      </c>
      <c r="U20" s="483">
        <v>7000</v>
      </c>
      <c r="V20" s="502">
        <v>0</v>
      </c>
      <c r="W20" s="502">
        <v>2000</v>
      </c>
      <c r="X20" s="502">
        <v>500</v>
      </c>
      <c r="Y20" s="496">
        <v>1000</v>
      </c>
      <c r="Z20" s="502">
        <v>5500</v>
      </c>
      <c r="AA20" s="502">
        <v>70.054838709677327</v>
      </c>
      <c r="AB20" s="483">
        <v>89.451612903225808</v>
      </c>
      <c r="AC20" s="502">
        <v>3500</v>
      </c>
      <c r="AD20" s="502">
        <v>1300</v>
      </c>
      <c r="AE20" s="483">
        <v>3000</v>
      </c>
      <c r="AF20" s="502">
        <v>5000</v>
      </c>
      <c r="AG20" s="483">
        <v>2020.8603225806426</v>
      </c>
      <c r="AH20" s="483">
        <v>800</v>
      </c>
      <c r="AI20" s="483">
        <v>7200</v>
      </c>
      <c r="AJ20" s="483">
        <v>3499.876774193548</v>
      </c>
      <c r="AK20" s="483">
        <v>2043.2745161290325</v>
      </c>
      <c r="AL20" s="483">
        <v>1999.5303225806451</v>
      </c>
      <c r="AM20" s="502">
        <v>1000</v>
      </c>
      <c r="AN20" s="483">
        <v>11007.047419354845</v>
      </c>
      <c r="AO20" s="483">
        <v>1519.5448387096778</v>
      </c>
      <c r="AP20" s="483">
        <v>3999.6741935483842</v>
      </c>
      <c r="AQ20" s="487">
        <v>9000.0570967741915</v>
      </c>
      <c r="AR20" s="502">
        <v>8000</v>
      </c>
      <c r="AS20" s="502">
        <v>3500</v>
      </c>
      <c r="AT20" s="483">
        <v>726.8151612903232</v>
      </c>
      <c r="AU20" s="483">
        <v>3018.0416129032269</v>
      </c>
      <c r="AV20" s="496">
        <v>2044.9996774193546</v>
      </c>
      <c r="AW20" s="496">
        <v>369.61070967741654</v>
      </c>
      <c r="AX20" s="496">
        <v>0</v>
      </c>
      <c r="AY20" s="496">
        <v>1121.900322580635</v>
      </c>
      <c r="AZ20" s="496">
        <v>1800</v>
      </c>
      <c r="BA20" s="496">
        <v>2499.7025806451697</v>
      </c>
      <c r="BB20" s="496">
        <v>0</v>
      </c>
      <c r="BC20" s="496">
        <v>0</v>
      </c>
      <c r="BD20" s="496">
        <v>6600.0622580645213</v>
      </c>
      <c r="BE20" s="371"/>
      <c r="BF20" s="371"/>
      <c r="BG20" s="371"/>
      <c r="BH20" s="371"/>
      <c r="BI20" s="371"/>
      <c r="BJ20" s="371"/>
      <c r="BK20" s="371"/>
      <c r="BL20" s="371"/>
      <c r="BM20" s="371"/>
      <c r="BN20" s="371"/>
      <c r="BO20" s="371"/>
      <c r="BP20" s="371"/>
      <c r="BQ20" s="371"/>
      <c r="BR20" s="371"/>
      <c r="BS20" s="371"/>
      <c r="BT20" s="371"/>
      <c r="BU20" s="371"/>
      <c r="BV20" s="371"/>
      <c r="BW20" s="371"/>
      <c r="BX20" s="371"/>
      <c r="BY20" s="371"/>
      <c r="BZ20" s="371"/>
      <c r="CA20" s="371"/>
      <c r="CB20" s="371"/>
      <c r="CC20" s="371"/>
      <c r="CD20" s="371"/>
      <c r="CE20" s="371"/>
      <c r="CF20" s="371"/>
      <c r="CG20" s="371"/>
      <c r="CH20" s="371"/>
      <c r="CI20" s="371"/>
      <c r="CJ20" s="371"/>
      <c r="CK20" s="371"/>
      <c r="CL20" s="371"/>
      <c r="CM20" s="371"/>
      <c r="CN20" s="371"/>
      <c r="CO20" s="371"/>
      <c r="CP20" s="371"/>
      <c r="CQ20" s="371"/>
      <c r="CR20" s="371"/>
      <c r="CS20" s="371"/>
      <c r="CT20" s="371"/>
      <c r="CU20" s="371"/>
      <c r="CV20" s="371"/>
      <c r="CW20" s="371"/>
      <c r="CX20" s="371"/>
      <c r="CY20" s="371"/>
      <c r="CZ20" s="371"/>
      <c r="DA20" s="371"/>
      <c r="DB20" s="371"/>
      <c r="DC20" s="371"/>
      <c r="DD20" s="371"/>
      <c r="DE20" s="371"/>
      <c r="DF20" s="371"/>
      <c r="DG20" s="371"/>
      <c r="DH20" s="371"/>
      <c r="DI20" s="371"/>
      <c r="DJ20" s="371"/>
      <c r="DK20" s="371"/>
      <c r="DL20" s="371"/>
      <c r="DM20" s="371"/>
      <c r="DN20" s="371"/>
      <c r="DO20" s="371"/>
      <c r="DP20" s="371"/>
      <c r="DQ20" s="371"/>
      <c r="DR20" s="371"/>
    </row>
    <row r="21" spans="1:122" ht="15" customHeight="1">
      <c r="A21" s="641"/>
      <c r="B21" s="323">
        <f t="shared" ref="B21:B24" si="12">B20+1</f>
        <v>46154</v>
      </c>
      <c r="C21" s="324" t="str">
        <f t="shared" si="10"/>
        <v>Sel</v>
      </c>
      <c r="D21" s="482">
        <f t="shared" si="11"/>
        <v>218877.61587096771</v>
      </c>
      <c r="E21" s="483">
        <v>1199.5729032258068</v>
      </c>
      <c r="F21" s="483">
        <v>2000</v>
      </c>
      <c r="G21" s="483">
        <v>1129.7312903225857</v>
      </c>
      <c r="H21" s="483">
        <v>3282.5161290322658</v>
      </c>
      <c r="I21" s="483">
        <v>644.02064516129087</v>
      </c>
      <c r="J21" s="483">
        <v>0</v>
      </c>
      <c r="K21" s="496">
        <v>499.97064516129024</v>
      </c>
      <c r="L21" s="496">
        <v>603.76322580644887</v>
      </c>
      <c r="M21" s="496">
        <v>673.27548387096704</v>
      </c>
      <c r="N21" s="483">
        <v>5514.1990322580623</v>
      </c>
      <c r="O21" s="483">
        <v>6600.0622580645213</v>
      </c>
      <c r="P21" s="483">
        <v>1000</v>
      </c>
      <c r="Q21" s="483">
        <v>16000</v>
      </c>
      <c r="R21" s="502">
        <v>4000</v>
      </c>
      <c r="S21" s="502">
        <v>48000</v>
      </c>
      <c r="T21" s="502">
        <v>5000</v>
      </c>
      <c r="U21" s="483">
        <v>7000</v>
      </c>
      <c r="V21" s="502">
        <v>0</v>
      </c>
      <c r="W21" s="502">
        <v>2000</v>
      </c>
      <c r="X21" s="502">
        <v>500</v>
      </c>
      <c r="Y21" s="496">
        <v>1000</v>
      </c>
      <c r="Z21" s="502">
        <v>5500</v>
      </c>
      <c r="AA21" s="502">
        <v>70.054838709677327</v>
      </c>
      <c r="AB21" s="483">
        <v>89.451612903225808</v>
      </c>
      <c r="AC21" s="502">
        <v>3500</v>
      </c>
      <c r="AD21" s="502">
        <v>1300</v>
      </c>
      <c r="AE21" s="483">
        <v>3000</v>
      </c>
      <c r="AF21" s="502">
        <v>5000</v>
      </c>
      <c r="AG21" s="483">
        <v>2020.8603225806426</v>
      </c>
      <c r="AH21" s="483">
        <v>800</v>
      </c>
      <c r="AI21" s="483">
        <v>7200</v>
      </c>
      <c r="AJ21" s="483">
        <v>3499.876774193548</v>
      </c>
      <c r="AK21" s="483">
        <v>2043.2745161290325</v>
      </c>
      <c r="AL21" s="483">
        <v>1999.5303225806451</v>
      </c>
      <c r="AM21" s="502">
        <v>1000</v>
      </c>
      <c r="AN21" s="483">
        <v>11007.047419354845</v>
      </c>
      <c r="AO21" s="483">
        <v>1519.5448387096778</v>
      </c>
      <c r="AP21" s="483">
        <v>3999.6741935483842</v>
      </c>
      <c r="AQ21" s="487">
        <v>9000.0570967741915</v>
      </c>
      <c r="AR21" s="502">
        <v>8000</v>
      </c>
      <c r="AS21" s="502">
        <v>3500</v>
      </c>
      <c r="AT21" s="483">
        <v>726.8151612903232</v>
      </c>
      <c r="AU21" s="483">
        <v>3018.0416129032269</v>
      </c>
      <c r="AV21" s="496">
        <v>2044.9996774193546</v>
      </c>
      <c r="AW21" s="496">
        <v>369.61070967741654</v>
      </c>
      <c r="AX21" s="496">
        <v>0</v>
      </c>
      <c r="AY21" s="496">
        <v>1121.900322580635</v>
      </c>
      <c r="AZ21" s="496">
        <v>1800</v>
      </c>
      <c r="BA21" s="496">
        <v>2499.7025806451697</v>
      </c>
      <c r="BB21" s="496">
        <v>0</v>
      </c>
      <c r="BC21" s="496">
        <v>20000</v>
      </c>
      <c r="BD21" s="496">
        <v>6600.0622580645213</v>
      </c>
      <c r="BE21" s="371"/>
      <c r="BF21" s="371"/>
      <c r="BG21" s="371"/>
      <c r="BH21" s="371"/>
      <c r="BI21" s="371"/>
      <c r="BJ21" s="371"/>
      <c r="BK21" s="371"/>
      <c r="BL21" s="371"/>
      <c r="BM21" s="371"/>
      <c r="BN21" s="371"/>
      <c r="BO21" s="371"/>
      <c r="BP21" s="371"/>
      <c r="BQ21" s="371"/>
      <c r="BR21" s="371"/>
      <c r="BS21" s="371"/>
      <c r="BT21" s="371"/>
      <c r="BU21" s="371"/>
      <c r="BV21" s="371"/>
      <c r="BW21" s="371"/>
      <c r="BX21" s="371"/>
      <c r="BY21" s="371"/>
      <c r="BZ21" s="371"/>
      <c r="CA21" s="371"/>
      <c r="CB21" s="371"/>
      <c r="CC21" s="371"/>
      <c r="CD21" s="371"/>
      <c r="CE21" s="371"/>
      <c r="CF21" s="371"/>
      <c r="CG21" s="371"/>
      <c r="CH21" s="371"/>
      <c r="CI21" s="371"/>
      <c r="CJ21" s="371"/>
      <c r="CK21" s="371"/>
      <c r="CL21" s="371"/>
      <c r="CM21" s="371"/>
      <c r="CN21" s="371"/>
      <c r="CO21" s="371"/>
      <c r="CP21" s="371"/>
      <c r="CQ21" s="371"/>
      <c r="CR21" s="371"/>
      <c r="CS21" s="371"/>
      <c r="CT21" s="371"/>
      <c r="CU21" s="371"/>
      <c r="CV21" s="371"/>
      <c r="CW21" s="371"/>
      <c r="CX21" s="371"/>
      <c r="CY21" s="371"/>
      <c r="CZ21" s="371"/>
      <c r="DA21" s="371"/>
      <c r="DB21" s="371"/>
      <c r="DC21" s="371"/>
      <c r="DD21" s="371"/>
      <c r="DE21" s="371"/>
      <c r="DF21" s="371"/>
      <c r="DG21" s="371"/>
      <c r="DH21" s="371"/>
      <c r="DI21" s="371"/>
      <c r="DJ21" s="371"/>
      <c r="DK21" s="371"/>
      <c r="DL21" s="371"/>
      <c r="DM21" s="371"/>
      <c r="DN21" s="371"/>
      <c r="DO21" s="371"/>
      <c r="DP21" s="371"/>
      <c r="DQ21" s="371"/>
      <c r="DR21" s="371"/>
    </row>
    <row r="22" spans="1:122" ht="15" customHeight="1">
      <c r="A22" s="641"/>
      <c r="B22" s="323">
        <f t="shared" si="12"/>
        <v>46155</v>
      </c>
      <c r="C22" s="324" t="str">
        <f t="shared" si="10"/>
        <v>Rab</v>
      </c>
      <c r="D22" s="482">
        <f t="shared" si="11"/>
        <v>218877.61587096771</v>
      </c>
      <c r="E22" s="483">
        <v>1199.5729032258068</v>
      </c>
      <c r="F22" s="483">
        <v>2000</v>
      </c>
      <c r="G22" s="483">
        <v>1129.7312903225857</v>
      </c>
      <c r="H22" s="483">
        <v>3282.5161290322658</v>
      </c>
      <c r="I22" s="483">
        <v>644.02064516129087</v>
      </c>
      <c r="J22" s="483">
        <v>0</v>
      </c>
      <c r="K22" s="496">
        <v>499.97064516129024</v>
      </c>
      <c r="L22" s="496">
        <v>603.76322580644887</v>
      </c>
      <c r="M22" s="496">
        <v>673.27548387096704</v>
      </c>
      <c r="N22" s="483">
        <v>5514.1990322580623</v>
      </c>
      <c r="O22" s="483">
        <v>6600.0622580645213</v>
      </c>
      <c r="P22" s="483">
        <v>1000</v>
      </c>
      <c r="Q22" s="483">
        <v>16000</v>
      </c>
      <c r="R22" s="502">
        <v>4000</v>
      </c>
      <c r="S22" s="502">
        <v>48000</v>
      </c>
      <c r="T22" s="502">
        <v>5000</v>
      </c>
      <c r="U22" s="483">
        <v>7000</v>
      </c>
      <c r="V22" s="502">
        <v>0</v>
      </c>
      <c r="W22" s="502">
        <v>2000</v>
      </c>
      <c r="X22" s="502">
        <v>500</v>
      </c>
      <c r="Y22" s="496">
        <v>1000</v>
      </c>
      <c r="Z22" s="502">
        <v>5500</v>
      </c>
      <c r="AA22" s="502">
        <v>70.054838709677327</v>
      </c>
      <c r="AB22" s="483">
        <v>89.451612903225808</v>
      </c>
      <c r="AC22" s="502">
        <v>3500</v>
      </c>
      <c r="AD22" s="502">
        <v>1300</v>
      </c>
      <c r="AE22" s="483">
        <v>3000</v>
      </c>
      <c r="AF22" s="502">
        <v>5000</v>
      </c>
      <c r="AG22" s="483">
        <v>2020.8603225806426</v>
      </c>
      <c r="AH22" s="483">
        <v>800</v>
      </c>
      <c r="AI22" s="483">
        <v>7200</v>
      </c>
      <c r="AJ22" s="483">
        <v>3499.876774193548</v>
      </c>
      <c r="AK22" s="483">
        <v>2043.2745161290325</v>
      </c>
      <c r="AL22" s="483">
        <v>1999.5303225806451</v>
      </c>
      <c r="AM22" s="502">
        <v>1000</v>
      </c>
      <c r="AN22" s="483">
        <v>11007.047419354845</v>
      </c>
      <c r="AO22" s="483">
        <v>1519.5448387096778</v>
      </c>
      <c r="AP22" s="483">
        <v>3999.6741935483842</v>
      </c>
      <c r="AQ22" s="487">
        <v>9000.0570967741915</v>
      </c>
      <c r="AR22" s="502">
        <v>8000</v>
      </c>
      <c r="AS22" s="502">
        <v>3500</v>
      </c>
      <c r="AT22" s="483">
        <v>726.8151612903232</v>
      </c>
      <c r="AU22" s="483">
        <v>3018.0416129032269</v>
      </c>
      <c r="AV22" s="496">
        <v>2044.9996774193546</v>
      </c>
      <c r="AW22" s="496">
        <v>369.61070967741654</v>
      </c>
      <c r="AX22" s="496">
        <v>0</v>
      </c>
      <c r="AY22" s="496">
        <v>1121.900322580635</v>
      </c>
      <c r="AZ22" s="496">
        <v>1800</v>
      </c>
      <c r="BA22" s="496">
        <v>2499.7025806451697</v>
      </c>
      <c r="BB22" s="496">
        <v>0</v>
      </c>
      <c r="BC22" s="496">
        <v>20000</v>
      </c>
      <c r="BD22" s="496">
        <v>6600.0622580645213</v>
      </c>
      <c r="BE22" s="371"/>
      <c r="BF22" s="371"/>
      <c r="BG22" s="371"/>
      <c r="BH22" s="371"/>
      <c r="BI22" s="371"/>
      <c r="BJ22" s="371"/>
      <c r="BK22" s="371"/>
      <c r="BL22" s="371"/>
      <c r="BM22" s="371"/>
      <c r="BN22" s="371"/>
      <c r="BO22" s="371"/>
      <c r="BP22" s="371"/>
      <c r="BQ22" s="371"/>
      <c r="BR22" s="371"/>
      <c r="BS22" s="371"/>
      <c r="BT22" s="371"/>
      <c r="BU22" s="371"/>
      <c r="BV22" s="371"/>
      <c r="BW22" s="371"/>
      <c r="BX22" s="371"/>
      <c r="BY22" s="371"/>
      <c r="BZ22" s="371"/>
      <c r="CA22" s="371"/>
      <c r="CB22" s="371"/>
      <c r="CC22" s="371"/>
      <c r="CD22" s="371"/>
      <c r="CE22" s="371"/>
      <c r="CF22" s="371"/>
      <c r="CG22" s="371"/>
      <c r="CH22" s="371"/>
      <c r="CI22" s="371"/>
      <c r="CJ22" s="371"/>
      <c r="CK22" s="371"/>
      <c r="CL22" s="371"/>
      <c r="CM22" s="371"/>
      <c r="CN22" s="371"/>
      <c r="CO22" s="371"/>
      <c r="CP22" s="371"/>
      <c r="CQ22" s="371"/>
      <c r="CR22" s="371"/>
      <c r="CS22" s="371"/>
      <c r="CT22" s="371"/>
      <c r="CU22" s="371"/>
      <c r="CV22" s="371"/>
      <c r="CW22" s="371"/>
      <c r="CX22" s="371"/>
      <c r="CY22" s="371"/>
      <c r="CZ22" s="371"/>
      <c r="DA22" s="371"/>
      <c r="DB22" s="371"/>
      <c r="DC22" s="371"/>
      <c r="DD22" s="371"/>
      <c r="DE22" s="371"/>
      <c r="DF22" s="371"/>
      <c r="DG22" s="371"/>
      <c r="DH22" s="371"/>
      <c r="DI22" s="371"/>
      <c r="DJ22" s="371"/>
      <c r="DK22" s="371"/>
      <c r="DL22" s="371"/>
      <c r="DM22" s="371"/>
      <c r="DN22" s="371"/>
      <c r="DO22" s="371"/>
      <c r="DP22" s="371"/>
      <c r="DQ22" s="371"/>
      <c r="DR22" s="371"/>
    </row>
    <row r="23" spans="1:122" s="308" customFormat="1" ht="15" customHeight="1">
      <c r="A23" s="641"/>
      <c r="B23" s="327">
        <f t="shared" si="12"/>
        <v>46156</v>
      </c>
      <c r="C23" s="443" t="str">
        <f t="shared" si="10"/>
        <v>Kam</v>
      </c>
      <c r="D23" s="546">
        <f t="shared" si="11"/>
        <v>179649.01845161291</v>
      </c>
      <c r="E23" s="484">
        <v>1199.5729032258068</v>
      </c>
      <c r="F23" s="484">
        <v>2000</v>
      </c>
      <c r="G23" s="484">
        <v>1129.7312903225857</v>
      </c>
      <c r="H23" s="484">
        <v>3282.5161290322658</v>
      </c>
      <c r="I23" s="484">
        <v>644.02064516129087</v>
      </c>
      <c r="J23" s="484">
        <v>0</v>
      </c>
      <c r="K23" s="497">
        <v>499.97064516129024</v>
      </c>
      <c r="L23" s="497">
        <v>603.76322580644887</v>
      </c>
      <c r="M23" s="497">
        <v>673.27548387096704</v>
      </c>
      <c r="N23" s="484">
        <v>5514.1990322580623</v>
      </c>
      <c r="O23" s="484">
        <v>0</v>
      </c>
      <c r="P23" s="484">
        <v>1000</v>
      </c>
      <c r="Q23" s="484">
        <v>6000</v>
      </c>
      <c r="R23" s="503">
        <v>4000</v>
      </c>
      <c r="S23" s="503">
        <v>60000</v>
      </c>
      <c r="T23" s="503">
        <v>5000</v>
      </c>
      <c r="U23" s="484">
        <v>0</v>
      </c>
      <c r="V23" s="503">
        <v>0</v>
      </c>
      <c r="W23" s="503">
        <v>0</v>
      </c>
      <c r="X23" s="503">
        <v>0</v>
      </c>
      <c r="Y23" s="497">
        <v>0</v>
      </c>
      <c r="Z23" s="503">
        <v>5500</v>
      </c>
      <c r="AA23" s="503">
        <v>70.054838709677327</v>
      </c>
      <c r="AB23" s="484">
        <v>89.451612903225808</v>
      </c>
      <c r="AC23" s="503">
        <v>3500</v>
      </c>
      <c r="AD23" s="503">
        <v>1300</v>
      </c>
      <c r="AE23" s="484">
        <v>0</v>
      </c>
      <c r="AF23" s="503">
        <v>0</v>
      </c>
      <c r="AG23" s="484">
        <v>2020.8603225806426</v>
      </c>
      <c r="AH23" s="484">
        <v>800</v>
      </c>
      <c r="AI23" s="484">
        <v>7200</v>
      </c>
      <c r="AJ23" s="484">
        <v>3499.876774193548</v>
      </c>
      <c r="AK23" s="484">
        <v>2043.2745161290325</v>
      </c>
      <c r="AL23" s="484">
        <v>0</v>
      </c>
      <c r="AM23" s="503">
        <v>1000</v>
      </c>
      <c r="AN23" s="484">
        <v>5000</v>
      </c>
      <c r="AO23" s="484">
        <v>1519.5448387096778</v>
      </c>
      <c r="AP23" s="484">
        <v>3999.6741935483842</v>
      </c>
      <c r="AQ23" s="504">
        <v>2000</v>
      </c>
      <c r="AR23" s="503">
        <v>8000</v>
      </c>
      <c r="AS23" s="503">
        <v>3500</v>
      </c>
      <c r="AT23" s="484">
        <v>726.8151612903232</v>
      </c>
      <c r="AU23" s="484">
        <v>3018.0416129032269</v>
      </c>
      <c r="AV23" s="497">
        <v>2044.9996774193546</v>
      </c>
      <c r="AW23" s="497">
        <v>369.61070967741654</v>
      </c>
      <c r="AX23" s="496">
        <v>0</v>
      </c>
      <c r="AY23" s="497">
        <v>0</v>
      </c>
      <c r="AZ23" s="497">
        <v>1800</v>
      </c>
      <c r="BA23" s="497">
        <v>2499.7025806451697</v>
      </c>
      <c r="BB23" s="497">
        <v>0</v>
      </c>
      <c r="BC23" s="497">
        <v>20000</v>
      </c>
      <c r="BD23" s="497">
        <v>6600.0622580645213</v>
      </c>
    </row>
    <row r="24" spans="1:122" ht="15" customHeight="1">
      <c r="A24" s="641"/>
      <c r="B24" s="323">
        <f t="shared" si="12"/>
        <v>46157</v>
      </c>
      <c r="C24" s="324" t="str">
        <f t="shared" si="10"/>
        <v>Jum</v>
      </c>
      <c r="D24" s="482">
        <f t="shared" si="11"/>
        <v>211877.61587096774</v>
      </c>
      <c r="E24" s="483">
        <v>1199.5729032258068</v>
      </c>
      <c r="F24" s="483">
        <v>2000</v>
      </c>
      <c r="G24" s="483">
        <v>1129.7312903225857</v>
      </c>
      <c r="H24" s="483">
        <v>3282.5161290322658</v>
      </c>
      <c r="I24" s="483">
        <v>644.02064516129087</v>
      </c>
      <c r="J24" s="483">
        <v>0</v>
      </c>
      <c r="K24" s="496">
        <v>499.97064516129024</v>
      </c>
      <c r="L24" s="496">
        <v>603.76322580644887</v>
      </c>
      <c r="M24" s="496">
        <v>673.27548387096704</v>
      </c>
      <c r="N24" s="483">
        <v>5514.1990322580623</v>
      </c>
      <c r="O24" s="483">
        <v>6600.0622580645213</v>
      </c>
      <c r="P24" s="483">
        <v>1000</v>
      </c>
      <c r="Q24" s="483">
        <v>16000</v>
      </c>
      <c r="R24" s="502">
        <v>4000</v>
      </c>
      <c r="S24" s="502">
        <v>48000</v>
      </c>
      <c r="T24" s="502">
        <v>5000</v>
      </c>
      <c r="U24" s="483">
        <v>7000</v>
      </c>
      <c r="V24" s="502">
        <v>0</v>
      </c>
      <c r="W24" s="502">
        <v>0</v>
      </c>
      <c r="X24" s="502">
        <v>500</v>
      </c>
      <c r="Y24" s="496">
        <v>1000</v>
      </c>
      <c r="Z24" s="502">
        <v>5500</v>
      </c>
      <c r="AA24" s="502">
        <v>70.054838709677327</v>
      </c>
      <c r="AB24" s="483">
        <v>89.451612903225808</v>
      </c>
      <c r="AC24" s="502">
        <v>3500</v>
      </c>
      <c r="AD24" s="502">
        <v>1300</v>
      </c>
      <c r="AE24" s="483">
        <v>3000</v>
      </c>
      <c r="AF24" s="502">
        <v>0</v>
      </c>
      <c r="AG24" s="483">
        <v>2020.8603225806426</v>
      </c>
      <c r="AH24" s="483">
        <v>800</v>
      </c>
      <c r="AI24" s="483">
        <v>7200</v>
      </c>
      <c r="AJ24" s="483">
        <v>3499.876774193548</v>
      </c>
      <c r="AK24" s="483">
        <v>2043.2745161290325</v>
      </c>
      <c r="AL24" s="483">
        <v>1999.5303225806451</v>
      </c>
      <c r="AM24" s="502">
        <v>1000</v>
      </c>
      <c r="AN24" s="483">
        <v>11007.047419354845</v>
      </c>
      <c r="AO24" s="483">
        <v>1519.5448387096778</v>
      </c>
      <c r="AP24" s="483">
        <v>3999.6741935483842</v>
      </c>
      <c r="AQ24" s="487">
        <v>9000.0570967741915</v>
      </c>
      <c r="AR24" s="502">
        <v>8000</v>
      </c>
      <c r="AS24" s="502">
        <v>3500</v>
      </c>
      <c r="AT24" s="483">
        <v>726.8151612903232</v>
      </c>
      <c r="AU24" s="483">
        <v>3018.0416129032269</v>
      </c>
      <c r="AV24" s="496">
        <v>2044.9996774193546</v>
      </c>
      <c r="AW24" s="496">
        <v>369.61070967741654</v>
      </c>
      <c r="AX24" s="496">
        <v>0</v>
      </c>
      <c r="AY24" s="496">
        <v>1121.900322580635</v>
      </c>
      <c r="AZ24" s="496">
        <v>1800</v>
      </c>
      <c r="BA24" s="496">
        <v>2499.7025806451697</v>
      </c>
      <c r="BB24" s="496">
        <v>0</v>
      </c>
      <c r="BC24" s="496">
        <v>20000</v>
      </c>
      <c r="BD24" s="496">
        <v>6600.0622580645213</v>
      </c>
      <c r="BE24" s="371"/>
      <c r="BF24" s="371"/>
      <c r="BG24" s="371"/>
      <c r="BH24" s="371"/>
      <c r="BI24" s="371"/>
      <c r="BJ24" s="371"/>
      <c r="BK24" s="371"/>
      <c r="BL24" s="371"/>
      <c r="BM24" s="371"/>
      <c r="BN24" s="371"/>
      <c r="BO24" s="371"/>
      <c r="BP24" s="371"/>
      <c r="BQ24" s="371"/>
      <c r="BR24" s="371"/>
      <c r="BS24" s="371"/>
      <c r="BT24" s="371"/>
      <c r="BU24" s="371"/>
      <c r="BV24" s="371"/>
      <c r="BW24" s="371"/>
      <c r="BX24" s="371"/>
      <c r="BY24" s="371"/>
      <c r="BZ24" s="371"/>
      <c r="CA24" s="371"/>
      <c r="CB24" s="371"/>
      <c r="CC24" s="371"/>
      <c r="CD24" s="371"/>
      <c r="CE24" s="371"/>
      <c r="CF24" s="371"/>
      <c r="CG24" s="371"/>
      <c r="CH24" s="371"/>
      <c r="CI24" s="371"/>
      <c r="CJ24" s="371"/>
      <c r="CK24" s="371"/>
      <c r="CL24" s="371"/>
      <c r="CM24" s="371"/>
      <c r="CN24" s="371"/>
      <c r="CO24" s="371"/>
      <c r="CP24" s="371"/>
      <c r="CQ24" s="371"/>
      <c r="CR24" s="371"/>
      <c r="CS24" s="371"/>
      <c r="CT24" s="371"/>
      <c r="CU24" s="371"/>
      <c r="CV24" s="371"/>
      <c r="CW24" s="371"/>
      <c r="CX24" s="371"/>
      <c r="CY24" s="371"/>
      <c r="CZ24" s="371"/>
      <c r="DA24" s="371"/>
      <c r="DB24" s="371"/>
      <c r="DC24" s="371"/>
      <c r="DD24" s="371"/>
      <c r="DE24" s="371"/>
      <c r="DF24" s="371"/>
      <c r="DG24" s="371"/>
      <c r="DH24" s="371"/>
      <c r="DI24" s="371"/>
      <c r="DJ24" s="371"/>
      <c r="DK24" s="371"/>
      <c r="DL24" s="371"/>
      <c r="DM24" s="371"/>
      <c r="DN24" s="371"/>
      <c r="DO24" s="371"/>
      <c r="DP24" s="371"/>
      <c r="DQ24" s="371"/>
      <c r="DR24" s="371"/>
    </row>
    <row r="25" spans="1:122" s="310" customFormat="1" ht="15" customHeight="1">
      <c r="A25" s="641"/>
      <c r="B25" s="328">
        <f t="shared" ref="B25:B26" si="13">B24+1</f>
        <v>46158</v>
      </c>
      <c r="C25" s="544" t="str">
        <f t="shared" ref="C25:C26" si="14">TEXT(B25,"ddd")</f>
        <v>Sab</v>
      </c>
      <c r="D25" s="545">
        <f t="shared" ref="D25:D26" si="15">SUM(E25:BD25)</f>
        <v>217789.83877419354</v>
      </c>
      <c r="E25" s="485">
        <v>733.57290322580695</v>
      </c>
      <c r="F25" s="485">
        <v>2000</v>
      </c>
      <c r="G25" s="485">
        <v>1129.7312903225857</v>
      </c>
      <c r="H25" s="485">
        <v>3282.5161290322658</v>
      </c>
      <c r="I25" s="485">
        <v>644.02064516129087</v>
      </c>
      <c r="J25" s="485">
        <v>0</v>
      </c>
      <c r="K25" s="498">
        <v>499.97064516129024</v>
      </c>
      <c r="L25" s="498">
        <v>603.76322580644887</v>
      </c>
      <c r="M25" s="498">
        <v>673.27548387096704</v>
      </c>
      <c r="N25" s="485">
        <v>4514.1990322580623</v>
      </c>
      <c r="O25" s="485">
        <v>6600.0622580645213</v>
      </c>
      <c r="P25" s="485">
        <v>1000</v>
      </c>
      <c r="Q25" s="485">
        <v>16000</v>
      </c>
      <c r="R25" s="505">
        <v>4000</v>
      </c>
      <c r="S25" s="505">
        <v>60000</v>
      </c>
      <c r="T25" s="505">
        <v>5000</v>
      </c>
      <c r="U25" s="485">
        <v>0</v>
      </c>
      <c r="V25" s="505">
        <v>0</v>
      </c>
      <c r="W25" s="505">
        <v>2000</v>
      </c>
      <c r="X25" s="505">
        <v>500</v>
      </c>
      <c r="Y25" s="498">
        <v>1000</v>
      </c>
      <c r="Z25" s="505">
        <v>5500</v>
      </c>
      <c r="AA25" s="505">
        <v>70.054838709677327</v>
      </c>
      <c r="AB25" s="485">
        <v>89.451612903225808</v>
      </c>
      <c r="AC25" s="505">
        <v>3500</v>
      </c>
      <c r="AD25" s="505">
        <v>1300</v>
      </c>
      <c r="AE25" s="485">
        <v>3000</v>
      </c>
      <c r="AF25" s="505">
        <v>5000</v>
      </c>
      <c r="AG25" s="485">
        <v>2020.8603225806426</v>
      </c>
      <c r="AH25" s="485">
        <v>800</v>
      </c>
      <c r="AI25" s="485">
        <v>7200</v>
      </c>
      <c r="AJ25" s="485">
        <v>0</v>
      </c>
      <c r="AK25" s="485">
        <v>2043.2745161290325</v>
      </c>
      <c r="AL25" s="485">
        <v>1999.5303225806451</v>
      </c>
      <c r="AM25" s="505">
        <v>1000</v>
      </c>
      <c r="AN25" s="485">
        <v>11007.047419354845</v>
      </c>
      <c r="AO25" s="485">
        <v>1519.5448387096778</v>
      </c>
      <c r="AP25" s="485">
        <v>3999.6741935483842</v>
      </c>
      <c r="AQ25" s="506">
        <v>9000.0570967741915</v>
      </c>
      <c r="AR25" s="505">
        <v>8000</v>
      </c>
      <c r="AS25" s="505">
        <v>3500</v>
      </c>
      <c r="AT25" s="485">
        <v>726.8151612903232</v>
      </c>
      <c r="AU25" s="485">
        <v>3018.0416129032269</v>
      </c>
      <c r="AV25" s="498">
        <v>2044.9996774193546</v>
      </c>
      <c r="AW25" s="498">
        <v>369.61070967741654</v>
      </c>
      <c r="AX25" s="498">
        <v>0</v>
      </c>
      <c r="AY25" s="498">
        <v>0</v>
      </c>
      <c r="AZ25" s="498">
        <v>1800</v>
      </c>
      <c r="BA25" s="498">
        <v>2499.7025806451697</v>
      </c>
      <c r="BB25" s="498">
        <v>0</v>
      </c>
      <c r="BC25" s="498">
        <v>20000</v>
      </c>
      <c r="BD25" s="498">
        <v>6600.0622580645213</v>
      </c>
    </row>
    <row r="26" spans="1:122" s="310" customFormat="1" ht="15" customHeight="1">
      <c r="A26" s="641"/>
      <c r="B26" s="328">
        <f t="shared" si="13"/>
        <v>46159</v>
      </c>
      <c r="C26" s="544" t="str">
        <f t="shared" si="14"/>
        <v>Mgg</v>
      </c>
      <c r="D26" s="545">
        <f t="shared" si="15"/>
        <v>172352.01332258066</v>
      </c>
      <c r="E26" s="485">
        <v>733.57290322580695</v>
      </c>
      <c r="F26" s="485">
        <v>1000</v>
      </c>
      <c r="G26" s="485">
        <v>1129.7312903225857</v>
      </c>
      <c r="H26" s="485">
        <v>999.51612903226578</v>
      </c>
      <c r="I26" s="485">
        <v>644.02064516129087</v>
      </c>
      <c r="J26" s="485">
        <v>0</v>
      </c>
      <c r="K26" s="498">
        <v>0</v>
      </c>
      <c r="L26" s="498">
        <v>603.76322580644887</v>
      </c>
      <c r="M26" s="498">
        <v>673.27548387096704</v>
      </c>
      <c r="N26" s="485">
        <v>0</v>
      </c>
      <c r="O26" s="485">
        <v>6600.0622580645213</v>
      </c>
      <c r="P26" s="485">
        <v>300</v>
      </c>
      <c r="Q26" s="485">
        <v>6659.5545483870847</v>
      </c>
      <c r="R26" s="505">
        <v>4000</v>
      </c>
      <c r="S26" s="505">
        <v>60000</v>
      </c>
      <c r="T26" s="505">
        <v>5000</v>
      </c>
      <c r="U26" s="485">
        <v>0</v>
      </c>
      <c r="V26" s="505">
        <v>0</v>
      </c>
      <c r="W26" s="505">
        <v>2000</v>
      </c>
      <c r="X26" s="505">
        <v>500</v>
      </c>
      <c r="Y26" s="498">
        <v>0</v>
      </c>
      <c r="Z26" s="505">
        <v>2500</v>
      </c>
      <c r="AA26" s="505">
        <v>70.054838709677327</v>
      </c>
      <c r="AB26" s="485">
        <v>89.451612903225808</v>
      </c>
      <c r="AC26" s="505">
        <v>1000</v>
      </c>
      <c r="AD26" s="505">
        <v>1300</v>
      </c>
      <c r="AE26" s="485">
        <v>0</v>
      </c>
      <c r="AF26" s="505">
        <v>5000</v>
      </c>
      <c r="AG26" s="485">
        <v>2020.8603225806426</v>
      </c>
      <c r="AH26" s="485">
        <v>0</v>
      </c>
      <c r="AI26" s="485">
        <v>2999.8519354838745</v>
      </c>
      <c r="AJ26" s="485">
        <v>0</v>
      </c>
      <c r="AK26" s="485">
        <v>2043.2745161290325</v>
      </c>
      <c r="AL26" s="485">
        <v>1999.5303225806451</v>
      </c>
      <c r="AM26" s="505">
        <v>0</v>
      </c>
      <c r="AN26" s="485">
        <v>11007.047419354845</v>
      </c>
      <c r="AO26" s="485">
        <v>1519.5448387096778</v>
      </c>
      <c r="AP26" s="485">
        <v>3999.6741935483842</v>
      </c>
      <c r="AQ26" s="506">
        <v>6000.0570967741915</v>
      </c>
      <c r="AR26" s="505">
        <v>6000</v>
      </c>
      <c r="AS26" s="505">
        <v>3500</v>
      </c>
      <c r="AT26" s="485">
        <v>726.8151612903232</v>
      </c>
      <c r="AU26" s="485">
        <v>3018.0416129032269</v>
      </c>
      <c r="AV26" s="498">
        <v>2044.9996774193546</v>
      </c>
      <c r="AW26" s="498">
        <v>369.61070967741654</v>
      </c>
      <c r="AX26" s="498">
        <v>0</v>
      </c>
      <c r="AY26" s="498">
        <v>0</v>
      </c>
      <c r="AZ26" s="498">
        <v>1800</v>
      </c>
      <c r="BA26" s="498">
        <v>2499.7025806451697</v>
      </c>
      <c r="BB26" s="498">
        <v>0</v>
      </c>
      <c r="BC26" s="498">
        <v>20000</v>
      </c>
      <c r="BD26" s="498">
        <v>0</v>
      </c>
    </row>
    <row r="27" spans="1:122" ht="15" customHeight="1">
      <c r="A27" s="541"/>
      <c r="B27" s="334" t="s">
        <v>57</v>
      </c>
      <c r="C27" s="324"/>
      <c r="D27" s="486">
        <f>SUM(D20:D26)</f>
        <v>1406301.334032258</v>
      </c>
      <c r="E27" s="486">
        <f t="shared" ref="E27:BD27" si="16">SUM(E20:E26)</f>
        <v>7465.0103225806479</v>
      </c>
      <c r="F27" s="486">
        <f t="shared" si="16"/>
        <v>13000</v>
      </c>
      <c r="G27" s="486">
        <f t="shared" si="16"/>
        <v>7908.1190322580997</v>
      </c>
      <c r="H27" s="486">
        <f t="shared" si="16"/>
        <v>20694.612903225858</v>
      </c>
      <c r="I27" s="486">
        <f t="shared" si="16"/>
        <v>4508.1445161290358</v>
      </c>
      <c r="J27" s="486">
        <f t="shared" si="16"/>
        <v>0</v>
      </c>
      <c r="K27" s="486">
        <f t="shared" si="16"/>
        <v>2999.8238709677412</v>
      </c>
      <c r="L27" s="486">
        <f t="shared" si="16"/>
        <v>4226.3425806451414</v>
      </c>
      <c r="M27" s="486">
        <f t="shared" si="16"/>
        <v>4712.9283870967693</v>
      </c>
      <c r="N27" s="486">
        <f t="shared" si="16"/>
        <v>32085.19419354837</v>
      </c>
      <c r="O27" s="486">
        <f t="shared" si="16"/>
        <v>39600.373548387128</v>
      </c>
      <c r="P27" s="486">
        <f t="shared" si="16"/>
        <v>6300</v>
      </c>
      <c r="Q27" s="486">
        <f t="shared" si="16"/>
        <v>92659.554548387081</v>
      </c>
      <c r="R27" s="486">
        <f t="shared" si="16"/>
        <v>28000</v>
      </c>
      <c r="S27" s="486">
        <f t="shared" si="16"/>
        <v>360000</v>
      </c>
      <c r="T27" s="486">
        <f t="shared" si="16"/>
        <v>35000</v>
      </c>
      <c r="U27" s="486">
        <f t="shared" si="16"/>
        <v>28000</v>
      </c>
      <c r="V27" s="486">
        <f t="shared" si="16"/>
        <v>0</v>
      </c>
      <c r="W27" s="486">
        <f t="shared" si="16"/>
        <v>10000</v>
      </c>
      <c r="X27" s="486">
        <f t="shared" si="16"/>
        <v>3000</v>
      </c>
      <c r="Y27" s="486">
        <f t="shared" si="16"/>
        <v>5000</v>
      </c>
      <c r="Z27" s="486">
        <f t="shared" si="16"/>
        <v>35500</v>
      </c>
      <c r="AA27" s="486">
        <f t="shared" si="16"/>
        <v>490.38387096774125</v>
      </c>
      <c r="AB27" s="486">
        <f t="shared" si="16"/>
        <v>626.16129032258073</v>
      </c>
      <c r="AC27" s="486">
        <f t="shared" si="16"/>
        <v>22000</v>
      </c>
      <c r="AD27" s="486">
        <f t="shared" si="16"/>
        <v>9100</v>
      </c>
      <c r="AE27" s="486">
        <f t="shared" si="16"/>
        <v>15000</v>
      </c>
      <c r="AF27" s="486">
        <f t="shared" si="16"/>
        <v>25000</v>
      </c>
      <c r="AG27" s="486">
        <f t="shared" si="16"/>
        <v>14146.022258064497</v>
      </c>
      <c r="AH27" s="486">
        <f t="shared" si="16"/>
        <v>4800</v>
      </c>
      <c r="AI27" s="486">
        <f t="shared" si="16"/>
        <v>46199.851935483872</v>
      </c>
      <c r="AJ27" s="486">
        <f t="shared" si="16"/>
        <v>17499.38387096774</v>
      </c>
      <c r="AK27" s="486">
        <f t="shared" si="16"/>
        <v>14302.921612903228</v>
      </c>
      <c r="AL27" s="486">
        <f t="shared" si="16"/>
        <v>11997.181935483872</v>
      </c>
      <c r="AM27" s="486">
        <f t="shared" si="16"/>
        <v>6000</v>
      </c>
      <c r="AN27" s="486">
        <f t="shared" si="16"/>
        <v>71042.284516129075</v>
      </c>
      <c r="AO27" s="486">
        <f t="shared" si="16"/>
        <v>10636.813870967746</v>
      </c>
      <c r="AP27" s="486">
        <f t="shared" si="16"/>
        <v>27997.719354838689</v>
      </c>
      <c r="AQ27" s="486">
        <f t="shared" si="16"/>
        <v>53000.342580645156</v>
      </c>
      <c r="AR27" s="486">
        <f t="shared" si="16"/>
        <v>54000</v>
      </c>
      <c r="AS27" s="486">
        <f t="shared" si="16"/>
        <v>24500</v>
      </c>
      <c r="AT27" s="486">
        <f t="shared" si="16"/>
        <v>5087.7061290322617</v>
      </c>
      <c r="AU27" s="486">
        <f t="shared" si="16"/>
        <v>21126.291290322588</v>
      </c>
      <c r="AV27" s="486">
        <f t="shared" si="16"/>
        <v>14314.997741935484</v>
      </c>
      <c r="AW27" s="486">
        <f t="shared" si="16"/>
        <v>2587.274967741916</v>
      </c>
      <c r="AX27" s="486">
        <f t="shared" si="16"/>
        <v>0</v>
      </c>
      <c r="AY27" s="486">
        <f t="shared" si="16"/>
        <v>4487.6012903225401</v>
      </c>
      <c r="AZ27" s="486">
        <f t="shared" si="16"/>
        <v>12600</v>
      </c>
      <c r="BA27" s="486">
        <f t="shared" si="16"/>
        <v>17497.918064516187</v>
      </c>
      <c r="BB27" s="486">
        <f t="shared" si="16"/>
        <v>0</v>
      </c>
      <c r="BC27" s="486">
        <f t="shared" si="16"/>
        <v>120000</v>
      </c>
      <c r="BD27" s="486">
        <f t="shared" si="16"/>
        <v>39600.373548387128</v>
      </c>
      <c r="BE27" s="371"/>
      <c r="BF27" s="371"/>
      <c r="BG27" s="371"/>
      <c r="BH27" s="371"/>
      <c r="BI27" s="371"/>
      <c r="BJ27" s="371"/>
      <c r="BK27" s="371"/>
      <c r="BL27" s="371"/>
      <c r="BM27" s="371"/>
      <c r="BN27" s="371"/>
      <c r="BO27" s="371"/>
      <c r="BP27" s="371"/>
      <c r="BQ27" s="371"/>
      <c r="BR27" s="371"/>
      <c r="BS27" s="371"/>
      <c r="BT27" s="371"/>
      <c r="BU27" s="371"/>
      <c r="BV27" s="371"/>
      <c r="BW27" s="371"/>
      <c r="BX27" s="371"/>
      <c r="BY27" s="371"/>
      <c r="BZ27" s="371"/>
      <c r="CA27" s="371"/>
      <c r="CB27" s="371"/>
      <c r="CC27" s="371"/>
      <c r="CD27" s="371"/>
      <c r="CE27" s="371"/>
      <c r="CF27" s="371"/>
      <c r="CG27" s="371"/>
      <c r="CH27" s="371"/>
      <c r="CI27" s="371"/>
      <c r="CJ27" s="371"/>
      <c r="CK27" s="371"/>
      <c r="CL27" s="371"/>
      <c r="CM27" s="371"/>
      <c r="CN27" s="371"/>
      <c r="CO27" s="371"/>
      <c r="CP27" s="371"/>
      <c r="CQ27" s="371"/>
      <c r="CR27" s="371"/>
      <c r="CS27" s="371"/>
      <c r="CT27" s="371"/>
      <c r="CU27" s="371"/>
      <c r="CV27" s="371"/>
      <c r="CW27" s="371"/>
      <c r="CX27" s="371"/>
      <c r="CY27" s="371"/>
      <c r="CZ27" s="371"/>
      <c r="DA27" s="371"/>
      <c r="DB27" s="371"/>
      <c r="DC27" s="371"/>
      <c r="DD27" s="371"/>
      <c r="DE27" s="371"/>
      <c r="DF27" s="371"/>
      <c r="DG27" s="371"/>
      <c r="DH27" s="371"/>
      <c r="DI27" s="371"/>
      <c r="DJ27" s="371"/>
      <c r="DK27" s="371"/>
      <c r="DL27" s="371"/>
      <c r="DM27" s="371"/>
      <c r="DN27" s="371"/>
      <c r="DO27" s="371"/>
      <c r="DP27" s="371"/>
      <c r="DQ27" s="371"/>
      <c r="DR27" s="371"/>
    </row>
    <row r="28" spans="1:122" ht="15" customHeight="1">
      <c r="A28" s="333"/>
      <c r="B28" s="323"/>
      <c r="C28" s="324"/>
      <c r="D28" s="324"/>
      <c r="E28" s="483"/>
      <c r="F28" s="483"/>
      <c r="G28" s="483"/>
      <c r="H28" s="483"/>
      <c r="I28" s="483"/>
      <c r="J28" s="483"/>
      <c r="K28" s="496"/>
      <c r="L28" s="496"/>
      <c r="M28" s="496"/>
      <c r="N28" s="496"/>
      <c r="O28" s="496"/>
      <c r="P28" s="483"/>
      <c r="Q28" s="483"/>
      <c r="R28" s="502"/>
      <c r="S28" s="502"/>
      <c r="T28" s="502"/>
      <c r="U28" s="483"/>
      <c r="V28" s="502"/>
      <c r="W28" s="502"/>
      <c r="X28" s="502"/>
      <c r="Y28" s="496"/>
      <c r="Z28" s="502"/>
      <c r="AA28" s="502"/>
      <c r="AB28" s="483"/>
      <c r="AC28" s="502"/>
      <c r="AD28" s="502"/>
      <c r="AE28" s="483"/>
      <c r="AF28" s="502"/>
      <c r="AG28" s="496"/>
      <c r="AH28" s="483"/>
      <c r="AI28" s="483"/>
      <c r="AJ28" s="483"/>
      <c r="AK28" s="483"/>
      <c r="AL28" s="483"/>
      <c r="AM28" s="483"/>
      <c r="AN28" s="483"/>
      <c r="AO28" s="483"/>
      <c r="AP28" s="502"/>
      <c r="AQ28" s="507"/>
      <c r="AR28" s="507"/>
      <c r="AS28" s="502"/>
      <c r="AT28" s="483"/>
      <c r="AU28" s="483"/>
      <c r="AV28" s="496"/>
      <c r="AW28" s="496"/>
      <c r="AX28" s="483"/>
      <c r="AY28" s="483"/>
      <c r="AZ28" s="496"/>
      <c r="BA28" s="483"/>
      <c r="BB28" s="483"/>
      <c r="BC28" s="483"/>
      <c r="BD28" s="483"/>
      <c r="BE28" s="371"/>
      <c r="BF28" s="371"/>
      <c r="BG28" s="371"/>
      <c r="BH28" s="371"/>
      <c r="BI28" s="371"/>
      <c r="BJ28" s="371"/>
      <c r="BK28" s="371"/>
      <c r="BL28" s="371"/>
      <c r="BM28" s="371"/>
      <c r="BN28" s="371"/>
      <c r="BO28" s="371"/>
      <c r="BP28" s="371"/>
      <c r="BQ28" s="371"/>
      <c r="BR28" s="371"/>
      <c r="BS28" s="371"/>
      <c r="BT28" s="371"/>
      <c r="BU28" s="371"/>
      <c r="BV28" s="371"/>
      <c r="BW28" s="371"/>
      <c r="BX28" s="371"/>
      <c r="BY28" s="371"/>
      <c r="BZ28" s="371"/>
      <c r="CA28" s="371"/>
      <c r="CB28" s="371"/>
      <c r="CC28" s="371"/>
      <c r="CD28" s="371"/>
      <c r="CE28" s="371"/>
      <c r="CF28" s="371"/>
      <c r="CG28" s="371"/>
      <c r="CH28" s="371"/>
      <c r="CI28" s="371"/>
      <c r="CJ28" s="371"/>
      <c r="CK28" s="371"/>
      <c r="CL28" s="371"/>
      <c r="CM28" s="371"/>
      <c r="CN28" s="371"/>
      <c r="CO28" s="371"/>
      <c r="CP28" s="371"/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/>
      <c r="DC28" s="371"/>
      <c r="DD28" s="371"/>
      <c r="DE28" s="371"/>
      <c r="DF28" s="371"/>
      <c r="DG28" s="371"/>
      <c r="DH28" s="371"/>
      <c r="DI28" s="371"/>
      <c r="DJ28" s="371"/>
      <c r="DK28" s="371"/>
      <c r="DL28" s="371"/>
      <c r="DM28" s="371"/>
      <c r="DN28" s="371"/>
      <c r="DO28" s="371"/>
      <c r="DP28" s="371"/>
      <c r="DQ28" s="371"/>
      <c r="DR28" s="371"/>
    </row>
    <row r="29" spans="1:122" ht="15" customHeight="1">
      <c r="A29" s="641">
        <f>WEEKNUM(B29)</f>
        <v>21</v>
      </c>
      <c r="B29" s="323">
        <f>B26+1</f>
        <v>46160</v>
      </c>
      <c r="C29" s="324" t="str">
        <f t="shared" ref="C29:C32" si="17">TEXT(B29,"ddd")</f>
        <v>Sen</v>
      </c>
      <c r="D29" s="482">
        <f t="shared" ref="D29:D32" si="18">SUM(E29:BD29)</f>
        <v>212877.61587096774</v>
      </c>
      <c r="E29" s="483">
        <v>1199.5729032258068</v>
      </c>
      <c r="F29" s="483">
        <v>2000</v>
      </c>
      <c r="G29" s="483">
        <v>1129.7312903225857</v>
      </c>
      <c r="H29" s="483">
        <v>3282.5161290322658</v>
      </c>
      <c r="I29" s="483">
        <v>644.02064516129087</v>
      </c>
      <c r="J29" s="483">
        <v>0</v>
      </c>
      <c r="K29" s="496">
        <v>499.97064516129024</v>
      </c>
      <c r="L29" s="496">
        <v>603.76322580644887</v>
      </c>
      <c r="M29" s="496">
        <v>673.27548387096704</v>
      </c>
      <c r="N29" s="483">
        <v>5514.1990322580623</v>
      </c>
      <c r="O29" s="483">
        <v>6600.0622580645213</v>
      </c>
      <c r="P29" s="483">
        <v>1000</v>
      </c>
      <c r="Q29" s="483">
        <v>16000</v>
      </c>
      <c r="R29" s="502">
        <v>4000</v>
      </c>
      <c r="S29" s="502">
        <v>42000</v>
      </c>
      <c r="T29" s="502">
        <v>5000</v>
      </c>
      <c r="U29" s="483">
        <v>7000</v>
      </c>
      <c r="V29" s="502">
        <v>0</v>
      </c>
      <c r="W29" s="502">
        <v>2000</v>
      </c>
      <c r="X29" s="502">
        <v>500</v>
      </c>
      <c r="Y29" s="496">
        <v>1000</v>
      </c>
      <c r="Z29" s="502">
        <v>5500</v>
      </c>
      <c r="AA29" s="502">
        <v>70.054838709677327</v>
      </c>
      <c r="AB29" s="483">
        <v>89.451612903225808</v>
      </c>
      <c r="AC29" s="502">
        <v>3500</v>
      </c>
      <c r="AD29" s="502">
        <v>1300</v>
      </c>
      <c r="AE29" s="483">
        <v>3000</v>
      </c>
      <c r="AF29" s="502">
        <v>5000</v>
      </c>
      <c r="AG29" s="483">
        <v>2020.8603225806426</v>
      </c>
      <c r="AH29" s="483">
        <v>800</v>
      </c>
      <c r="AI29" s="483">
        <v>7200</v>
      </c>
      <c r="AJ29" s="483">
        <v>3499.876774193548</v>
      </c>
      <c r="AK29" s="483">
        <v>2043.2745161290325</v>
      </c>
      <c r="AL29" s="483">
        <v>1999.5303225806451</v>
      </c>
      <c r="AM29" s="502">
        <v>1000</v>
      </c>
      <c r="AN29" s="483">
        <v>11007.047419354845</v>
      </c>
      <c r="AO29" s="483">
        <v>1519.5448387096778</v>
      </c>
      <c r="AP29" s="483">
        <v>3999.6741935483842</v>
      </c>
      <c r="AQ29" s="487">
        <v>9000.0570967741915</v>
      </c>
      <c r="AR29" s="502">
        <v>8000</v>
      </c>
      <c r="AS29" s="502">
        <v>3500</v>
      </c>
      <c r="AT29" s="483">
        <v>726.8151612903232</v>
      </c>
      <c r="AU29" s="483">
        <v>3018.0416129032269</v>
      </c>
      <c r="AV29" s="496">
        <v>2044.9996774193546</v>
      </c>
      <c r="AW29" s="496">
        <v>369.61070967741654</v>
      </c>
      <c r="AX29" s="496">
        <v>0</v>
      </c>
      <c r="AY29" s="496">
        <v>1121.900322580635</v>
      </c>
      <c r="AZ29" s="496">
        <v>1800</v>
      </c>
      <c r="BA29" s="496">
        <v>2499.7025806451697</v>
      </c>
      <c r="BB29" s="496">
        <v>0</v>
      </c>
      <c r="BC29" s="496">
        <v>20000</v>
      </c>
      <c r="BD29" s="496">
        <v>6600.0622580645213</v>
      </c>
      <c r="BE29" s="371"/>
      <c r="BF29" s="371"/>
      <c r="BG29" s="371"/>
      <c r="BH29" s="371"/>
      <c r="BI29" s="371"/>
      <c r="BJ29" s="371"/>
      <c r="BK29" s="371"/>
      <c r="BL29" s="371"/>
      <c r="BM29" s="371"/>
      <c r="BN29" s="371"/>
      <c r="BO29" s="371"/>
      <c r="BP29" s="371"/>
      <c r="BQ29" s="371"/>
      <c r="BR29" s="371"/>
      <c r="BS29" s="371"/>
      <c r="BT29" s="371"/>
      <c r="BU29" s="371"/>
      <c r="BV29" s="371"/>
      <c r="BW29" s="371"/>
      <c r="BX29" s="371"/>
      <c r="BY29" s="371"/>
      <c r="BZ29" s="371"/>
      <c r="CA29" s="371"/>
      <c r="CB29" s="371"/>
      <c r="CC29" s="371"/>
      <c r="CD29" s="371"/>
      <c r="CE29" s="371"/>
      <c r="CF29" s="371"/>
      <c r="CG29" s="371"/>
      <c r="CH29" s="371"/>
      <c r="CI29" s="371"/>
      <c r="CJ29" s="371"/>
      <c r="CK29" s="371"/>
      <c r="CL29" s="371"/>
      <c r="CM29" s="371"/>
      <c r="CN29" s="371"/>
      <c r="CO29" s="371"/>
      <c r="CP29" s="371"/>
      <c r="CQ29" s="371"/>
      <c r="CR29" s="371"/>
      <c r="CS29" s="371"/>
      <c r="CT29" s="371"/>
      <c r="CU29" s="371"/>
      <c r="CV29" s="371"/>
      <c r="CW29" s="371"/>
      <c r="CX29" s="371"/>
      <c r="CY29" s="371"/>
      <c r="CZ29" s="371"/>
      <c r="DA29" s="371"/>
      <c r="DB29" s="371"/>
      <c r="DC29" s="371"/>
      <c r="DD29" s="371"/>
      <c r="DE29" s="371"/>
      <c r="DF29" s="371"/>
      <c r="DG29" s="371"/>
      <c r="DH29" s="371"/>
      <c r="DI29" s="371"/>
      <c r="DJ29" s="371"/>
      <c r="DK29" s="371"/>
      <c r="DL29" s="371"/>
      <c r="DM29" s="371"/>
      <c r="DN29" s="371"/>
      <c r="DO29" s="371"/>
      <c r="DP29" s="371"/>
      <c r="DQ29" s="371"/>
      <c r="DR29" s="371"/>
    </row>
    <row r="30" spans="1:122" ht="15" customHeight="1">
      <c r="A30" s="641"/>
      <c r="B30" s="323">
        <f t="shared" ref="B30:B32" si="19">B29+1</f>
        <v>46161</v>
      </c>
      <c r="C30" s="324" t="str">
        <f t="shared" si="17"/>
        <v>Sel</v>
      </c>
      <c r="D30" s="482">
        <f t="shared" si="18"/>
        <v>212877.61587096774</v>
      </c>
      <c r="E30" s="483">
        <v>1199.5729032258068</v>
      </c>
      <c r="F30" s="483">
        <v>2000</v>
      </c>
      <c r="G30" s="483">
        <v>1129.7312903225857</v>
      </c>
      <c r="H30" s="483">
        <v>3282.5161290322658</v>
      </c>
      <c r="I30" s="483">
        <v>644.02064516129087</v>
      </c>
      <c r="J30" s="483">
        <v>0</v>
      </c>
      <c r="K30" s="496">
        <v>499.97064516129024</v>
      </c>
      <c r="L30" s="496">
        <v>603.76322580644887</v>
      </c>
      <c r="M30" s="496">
        <v>673.27548387096704</v>
      </c>
      <c r="N30" s="483">
        <v>5514.1990322580623</v>
      </c>
      <c r="O30" s="483">
        <v>6600.0622580645213</v>
      </c>
      <c r="P30" s="483">
        <v>1000</v>
      </c>
      <c r="Q30" s="483">
        <v>16000</v>
      </c>
      <c r="R30" s="502">
        <v>4000</v>
      </c>
      <c r="S30" s="502">
        <v>42000</v>
      </c>
      <c r="T30" s="502">
        <v>5000</v>
      </c>
      <c r="U30" s="483">
        <v>7000</v>
      </c>
      <c r="V30" s="502">
        <v>0</v>
      </c>
      <c r="W30" s="502">
        <v>2000</v>
      </c>
      <c r="X30" s="502">
        <v>500</v>
      </c>
      <c r="Y30" s="496">
        <v>1000</v>
      </c>
      <c r="Z30" s="502">
        <v>5500</v>
      </c>
      <c r="AA30" s="502">
        <v>70.054838709677327</v>
      </c>
      <c r="AB30" s="483">
        <v>89.451612903225808</v>
      </c>
      <c r="AC30" s="502">
        <v>3500</v>
      </c>
      <c r="AD30" s="502">
        <v>1300</v>
      </c>
      <c r="AE30" s="483">
        <v>3000</v>
      </c>
      <c r="AF30" s="502">
        <v>5000</v>
      </c>
      <c r="AG30" s="483">
        <v>2020.8603225806426</v>
      </c>
      <c r="AH30" s="483">
        <v>800</v>
      </c>
      <c r="AI30" s="483">
        <v>7200</v>
      </c>
      <c r="AJ30" s="483">
        <v>3499.876774193548</v>
      </c>
      <c r="AK30" s="483">
        <v>2043.2745161290325</v>
      </c>
      <c r="AL30" s="483">
        <v>1999.5303225806451</v>
      </c>
      <c r="AM30" s="502">
        <v>1000</v>
      </c>
      <c r="AN30" s="483">
        <v>11007.047419354845</v>
      </c>
      <c r="AO30" s="483">
        <v>1519.5448387096778</v>
      </c>
      <c r="AP30" s="483">
        <v>3999.6741935483842</v>
      </c>
      <c r="AQ30" s="487">
        <v>9000.0570967741915</v>
      </c>
      <c r="AR30" s="502">
        <v>8000</v>
      </c>
      <c r="AS30" s="502">
        <v>3500</v>
      </c>
      <c r="AT30" s="483">
        <v>726.8151612903232</v>
      </c>
      <c r="AU30" s="483">
        <v>3018.0416129032269</v>
      </c>
      <c r="AV30" s="496">
        <v>2044.9996774193546</v>
      </c>
      <c r="AW30" s="496">
        <v>369.61070967741654</v>
      </c>
      <c r="AX30" s="496">
        <v>0</v>
      </c>
      <c r="AY30" s="496">
        <v>1121.900322580635</v>
      </c>
      <c r="AZ30" s="496">
        <v>1800</v>
      </c>
      <c r="BA30" s="496">
        <v>2499.7025806451697</v>
      </c>
      <c r="BB30" s="496">
        <v>0</v>
      </c>
      <c r="BC30" s="496">
        <v>20000</v>
      </c>
      <c r="BD30" s="496">
        <v>6600.0622580645213</v>
      </c>
      <c r="BE30" s="371"/>
      <c r="BF30" s="371"/>
      <c r="BG30" s="371"/>
      <c r="BH30" s="371"/>
      <c r="BI30" s="371"/>
      <c r="BJ30" s="371"/>
      <c r="BK30" s="371"/>
      <c r="BL30" s="371"/>
      <c r="BM30" s="371"/>
      <c r="BN30" s="371"/>
      <c r="BO30" s="371"/>
      <c r="BP30" s="371"/>
      <c r="BQ30" s="371"/>
      <c r="BR30" s="371"/>
      <c r="BS30" s="371"/>
      <c r="BT30" s="371"/>
      <c r="BU30" s="371"/>
      <c r="BV30" s="371"/>
      <c r="BW30" s="371"/>
      <c r="BX30" s="371"/>
      <c r="BY30" s="371"/>
      <c r="BZ30" s="371"/>
      <c r="CA30" s="371"/>
      <c r="CB30" s="371"/>
      <c r="CC30" s="371"/>
      <c r="CD30" s="371"/>
      <c r="CE30" s="371"/>
      <c r="CF30" s="371"/>
      <c r="CG30" s="371"/>
      <c r="CH30" s="371"/>
      <c r="CI30" s="371"/>
      <c r="CJ30" s="371"/>
      <c r="CK30" s="371"/>
      <c r="CL30" s="371"/>
      <c r="CM30" s="371"/>
      <c r="CN30" s="371"/>
      <c r="CO30" s="371"/>
      <c r="CP30" s="371"/>
      <c r="CQ30" s="371"/>
      <c r="CR30" s="371"/>
      <c r="CS30" s="371"/>
      <c r="CT30" s="371"/>
      <c r="CU30" s="371"/>
      <c r="CV30" s="371"/>
      <c r="CW30" s="371"/>
      <c r="CX30" s="371"/>
      <c r="CY30" s="371"/>
      <c r="CZ30" s="371"/>
      <c r="DA30" s="371"/>
      <c r="DB30" s="371"/>
      <c r="DC30" s="371"/>
      <c r="DD30" s="371"/>
      <c r="DE30" s="371"/>
      <c r="DF30" s="371"/>
      <c r="DG30" s="371"/>
      <c r="DH30" s="371"/>
      <c r="DI30" s="371"/>
      <c r="DJ30" s="371"/>
      <c r="DK30" s="371"/>
      <c r="DL30" s="371"/>
      <c r="DM30" s="371"/>
      <c r="DN30" s="371"/>
      <c r="DO30" s="371"/>
      <c r="DP30" s="371"/>
      <c r="DQ30" s="371"/>
      <c r="DR30" s="371"/>
    </row>
    <row r="31" spans="1:122" ht="15" customHeight="1">
      <c r="A31" s="641"/>
      <c r="B31" s="323">
        <f t="shared" si="19"/>
        <v>46162</v>
      </c>
      <c r="C31" s="324" t="str">
        <f t="shared" si="17"/>
        <v>Rab</v>
      </c>
      <c r="D31" s="482">
        <f t="shared" si="18"/>
        <v>212877.61587096774</v>
      </c>
      <c r="E31" s="483">
        <v>1199.5729032258068</v>
      </c>
      <c r="F31" s="483">
        <v>2000</v>
      </c>
      <c r="G31" s="483">
        <v>1129.7312903225857</v>
      </c>
      <c r="H31" s="483">
        <v>3282.5161290322658</v>
      </c>
      <c r="I31" s="483">
        <v>644.02064516129087</v>
      </c>
      <c r="J31" s="483">
        <v>0</v>
      </c>
      <c r="K31" s="496">
        <v>499.97064516129024</v>
      </c>
      <c r="L31" s="496">
        <v>603.76322580644887</v>
      </c>
      <c r="M31" s="496">
        <v>673.27548387096704</v>
      </c>
      <c r="N31" s="483">
        <v>5514.1990322580623</v>
      </c>
      <c r="O31" s="483">
        <v>6600.0622580645213</v>
      </c>
      <c r="P31" s="483">
        <v>1000</v>
      </c>
      <c r="Q31" s="483">
        <v>16000</v>
      </c>
      <c r="R31" s="502">
        <v>4000</v>
      </c>
      <c r="S31" s="502">
        <v>42000</v>
      </c>
      <c r="T31" s="502">
        <v>5000</v>
      </c>
      <c r="U31" s="483">
        <v>7000</v>
      </c>
      <c r="V31" s="502">
        <v>0</v>
      </c>
      <c r="W31" s="502">
        <v>2000</v>
      </c>
      <c r="X31" s="502">
        <v>500</v>
      </c>
      <c r="Y31" s="496">
        <v>1000</v>
      </c>
      <c r="Z31" s="502">
        <v>5500</v>
      </c>
      <c r="AA31" s="502">
        <v>70.054838709677327</v>
      </c>
      <c r="AB31" s="483">
        <v>89.451612903225808</v>
      </c>
      <c r="AC31" s="502">
        <v>3500</v>
      </c>
      <c r="AD31" s="502">
        <v>1300</v>
      </c>
      <c r="AE31" s="483">
        <v>3000</v>
      </c>
      <c r="AF31" s="502">
        <v>5000</v>
      </c>
      <c r="AG31" s="483">
        <v>2020.8603225806426</v>
      </c>
      <c r="AH31" s="483">
        <v>800</v>
      </c>
      <c r="AI31" s="483">
        <v>7200</v>
      </c>
      <c r="AJ31" s="483">
        <v>3499.876774193548</v>
      </c>
      <c r="AK31" s="483">
        <v>2043.2745161290325</v>
      </c>
      <c r="AL31" s="483">
        <v>1999.5303225806451</v>
      </c>
      <c r="AM31" s="502">
        <v>1000</v>
      </c>
      <c r="AN31" s="483">
        <v>11007.047419354845</v>
      </c>
      <c r="AO31" s="483">
        <v>1519.5448387096778</v>
      </c>
      <c r="AP31" s="483">
        <v>3999.6741935483842</v>
      </c>
      <c r="AQ31" s="487">
        <v>9000.0570967741915</v>
      </c>
      <c r="AR31" s="502">
        <v>8000</v>
      </c>
      <c r="AS31" s="502">
        <v>3500</v>
      </c>
      <c r="AT31" s="483">
        <v>726.8151612903232</v>
      </c>
      <c r="AU31" s="483">
        <v>3018.0416129032269</v>
      </c>
      <c r="AV31" s="496">
        <v>2044.9996774193546</v>
      </c>
      <c r="AW31" s="496">
        <v>369.61070967741654</v>
      </c>
      <c r="AX31" s="496">
        <v>0</v>
      </c>
      <c r="AY31" s="496">
        <v>1121.900322580635</v>
      </c>
      <c r="AZ31" s="496">
        <v>1800</v>
      </c>
      <c r="BA31" s="496">
        <v>2499.7025806451697</v>
      </c>
      <c r="BB31" s="496">
        <v>0</v>
      </c>
      <c r="BC31" s="496">
        <v>20000</v>
      </c>
      <c r="BD31" s="496">
        <v>6600.0622580645213</v>
      </c>
      <c r="BE31" s="371"/>
      <c r="BF31" s="371"/>
      <c r="BG31" s="371"/>
      <c r="BH31" s="371"/>
      <c r="BI31" s="371"/>
      <c r="BJ31" s="371"/>
      <c r="BK31" s="371"/>
      <c r="BL31" s="371"/>
      <c r="BM31" s="371"/>
      <c r="BN31" s="371"/>
      <c r="BO31" s="371"/>
      <c r="BP31" s="371"/>
      <c r="BQ31" s="371"/>
      <c r="BR31" s="371"/>
      <c r="BS31" s="371"/>
      <c r="BT31" s="371"/>
      <c r="BU31" s="371"/>
      <c r="BV31" s="371"/>
      <c r="BW31" s="371"/>
      <c r="BX31" s="371"/>
      <c r="BY31" s="371"/>
      <c r="BZ31" s="371"/>
      <c r="CA31" s="371"/>
      <c r="CB31" s="371"/>
      <c r="CC31" s="371"/>
      <c r="CD31" s="371"/>
      <c r="CE31" s="371"/>
      <c r="CF31" s="371"/>
      <c r="CG31" s="371"/>
      <c r="CH31" s="371"/>
      <c r="CI31" s="371"/>
      <c r="CJ31" s="371"/>
      <c r="CK31" s="371"/>
      <c r="CL31" s="371"/>
      <c r="CM31" s="371"/>
      <c r="CN31" s="371"/>
      <c r="CO31" s="371"/>
      <c r="CP31" s="371"/>
      <c r="CQ31" s="371"/>
      <c r="CR31" s="371"/>
      <c r="CS31" s="371"/>
      <c r="CT31" s="371"/>
      <c r="CU31" s="371"/>
      <c r="CV31" s="371"/>
      <c r="CW31" s="371"/>
      <c r="CX31" s="371"/>
      <c r="CY31" s="371"/>
      <c r="CZ31" s="371"/>
      <c r="DA31" s="371"/>
      <c r="DB31" s="371"/>
      <c r="DC31" s="371"/>
      <c r="DD31" s="371"/>
      <c r="DE31" s="371"/>
      <c r="DF31" s="371"/>
      <c r="DG31" s="371"/>
      <c r="DH31" s="371"/>
      <c r="DI31" s="371"/>
      <c r="DJ31" s="371"/>
      <c r="DK31" s="371"/>
      <c r="DL31" s="371"/>
      <c r="DM31" s="371"/>
      <c r="DN31" s="371"/>
      <c r="DO31" s="371"/>
      <c r="DP31" s="371"/>
      <c r="DQ31" s="371"/>
      <c r="DR31" s="371"/>
    </row>
    <row r="32" spans="1:122" ht="15" customHeight="1">
      <c r="A32" s="641"/>
      <c r="B32" s="323">
        <f t="shared" si="19"/>
        <v>46163</v>
      </c>
      <c r="C32" s="324" t="str">
        <f t="shared" si="17"/>
        <v>Kam</v>
      </c>
      <c r="D32" s="482">
        <f t="shared" si="18"/>
        <v>212877.61587096774</v>
      </c>
      <c r="E32" s="483">
        <v>1199.5729032258068</v>
      </c>
      <c r="F32" s="483">
        <v>2000</v>
      </c>
      <c r="G32" s="483">
        <v>1129.7312903225857</v>
      </c>
      <c r="H32" s="483">
        <v>3282.5161290322658</v>
      </c>
      <c r="I32" s="483">
        <v>644.02064516129087</v>
      </c>
      <c r="J32" s="483">
        <v>0</v>
      </c>
      <c r="K32" s="496">
        <v>499.97064516129024</v>
      </c>
      <c r="L32" s="496">
        <v>603.76322580644887</v>
      </c>
      <c r="M32" s="496">
        <v>673.27548387096704</v>
      </c>
      <c r="N32" s="483">
        <v>5514.1990322580623</v>
      </c>
      <c r="O32" s="483">
        <v>6600.0622580645213</v>
      </c>
      <c r="P32" s="483">
        <v>1000</v>
      </c>
      <c r="Q32" s="483">
        <v>16000</v>
      </c>
      <c r="R32" s="502">
        <v>4000</v>
      </c>
      <c r="S32" s="502">
        <v>42000</v>
      </c>
      <c r="T32" s="502">
        <v>5000</v>
      </c>
      <c r="U32" s="483">
        <v>7000</v>
      </c>
      <c r="V32" s="502">
        <v>0</v>
      </c>
      <c r="W32" s="502">
        <v>2000</v>
      </c>
      <c r="X32" s="502">
        <v>500</v>
      </c>
      <c r="Y32" s="496">
        <v>1000</v>
      </c>
      <c r="Z32" s="502">
        <v>5500</v>
      </c>
      <c r="AA32" s="502">
        <v>70.054838709677327</v>
      </c>
      <c r="AB32" s="483">
        <v>89.451612903225808</v>
      </c>
      <c r="AC32" s="502">
        <v>3500</v>
      </c>
      <c r="AD32" s="502">
        <v>1300</v>
      </c>
      <c r="AE32" s="483">
        <v>3000</v>
      </c>
      <c r="AF32" s="502">
        <v>5000</v>
      </c>
      <c r="AG32" s="483">
        <v>2020.8603225806426</v>
      </c>
      <c r="AH32" s="483">
        <v>800</v>
      </c>
      <c r="AI32" s="483">
        <v>7200</v>
      </c>
      <c r="AJ32" s="483">
        <v>3499.876774193548</v>
      </c>
      <c r="AK32" s="483">
        <v>2043.2745161290325</v>
      </c>
      <c r="AL32" s="483">
        <v>1999.5303225806451</v>
      </c>
      <c r="AM32" s="502">
        <v>1000</v>
      </c>
      <c r="AN32" s="483">
        <v>11007.047419354845</v>
      </c>
      <c r="AO32" s="483">
        <v>1519.5448387096778</v>
      </c>
      <c r="AP32" s="483">
        <v>3999.6741935483842</v>
      </c>
      <c r="AQ32" s="487">
        <v>9000.0570967741915</v>
      </c>
      <c r="AR32" s="502">
        <v>8000</v>
      </c>
      <c r="AS32" s="502">
        <v>3500</v>
      </c>
      <c r="AT32" s="483">
        <v>726.8151612903232</v>
      </c>
      <c r="AU32" s="483">
        <v>3018.0416129032269</v>
      </c>
      <c r="AV32" s="496">
        <v>2044.9996774193546</v>
      </c>
      <c r="AW32" s="496">
        <v>369.61070967741654</v>
      </c>
      <c r="AX32" s="496">
        <v>0</v>
      </c>
      <c r="AY32" s="496">
        <v>1121.900322580635</v>
      </c>
      <c r="AZ32" s="496">
        <v>1800</v>
      </c>
      <c r="BA32" s="496">
        <v>2499.7025806451697</v>
      </c>
      <c r="BB32" s="496">
        <v>0</v>
      </c>
      <c r="BC32" s="496">
        <v>20000</v>
      </c>
      <c r="BD32" s="496">
        <v>6600.0622580645213</v>
      </c>
      <c r="BE32" s="371"/>
      <c r="BF32" s="371"/>
      <c r="BG32" s="371"/>
      <c r="BH32" s="371"/>
      <c r="BI32" s="371"/>
      <c r="BJ32" s="371"/>
      <c r="BK32" s="371"/>
      <c r="BL32" s="371"/>
      <c r="BM32" s="371"/>
      <c r="BN32" s="371"/>
      <c r="BO32" s="371"/>
      <c r="BP32" s="371"/>
      <c r="BQ32" s="371"/>
      <c r="BR32" s="371"/>
      <c r="BS32" s="371"/>
      <c r="BT32" s="371"/>
      <c r="BU32" s="371"/>
      <c r="BV32" s="371"/>
      <c r="BW32" s="371"/>
      <c r="BX32" s="371"/>
      <c r="BY32" s="371"/>
      <c r="BZ32" s="371"/>
      <c r="CA32" s="371"/>
      <c r="CB32" s="371"/>
      <c r="CC32" s="371"/>
      <c r="CD32" s="371"/>
      <c r="CE32" s="371"/>
      <c r="CF32" s="371"/>
      <c r="CG32" s="371"/>
      <c r="CH32" s="371"/>
      <c r="CI32" s="371"/>
      <c r="CJ32" s="371"/>
      <c r="CK32" s="371"/>
      <c r="CL32" s="371"/>
      <c r="CM32" s="371"/>
      <c r="CN32" s="371"/>
      <c r="CO32" s="371"/>
      <c r="CP32" s="371"/>
      <c r="CQ32" s="371"/>
      <c r="CR32" s="371"/>
      <c r="CS32" s="371"/>
      <c r="CT32" s="371"/>
      <c r="CU32" s="371"/>
      <c r="CV32" s="371"/>
      <c r="CW32" s="371"/>
      <c r="CX32" s="371"/>
      <c r="CY32" s="371"/>
      <c r="CZ32" s="371"/>
      <c r="DA32" s="371"/>
      <c r="DB32" s="371"/>
      <c r="DC32" s="371"/>
      <c r="DD32" s="371"/>
      <c r="DE32" s="371"/>
      <c r="DF32" s="371"/>
      <c r="DG32" s="371"/>
      <c r="DH32" s="371"/>
      <c r="DI32" s="371"/>
      <c r="DJ32" s="371"/>
      <c r="DK32" s="371"/>
      <c r="DL32" s="371"/>
      <c r="DM32" s="371"/>
      <c r="DN32" s="371"/>
      <c r="DO32" s="371"/>
      <c r="DP32" s="371"/>
      <c r="DQ32" s="371"/>
      <c r="DR32" s="371"/>
    </row>
    <row r="33" spans="1:122" ht="15" customHeight="1">
      <c r="A33" s="641"/>
      <c r="B33" s="323">
        <f t="shared" ref="B33:B35" si="20">B32+1</f>
        <v>46164</v>
      </c>
      <c r="C33" s="324" t="str">
        <f t="shared" ref="C33:C35" si="21">TEXT(B33,"ddd")</f>
        <v>Jum</v>
      </c>
      <c r="D33" s="482">
        <f t="shared" ref="D33:D35" si="22">SUM(E33:BD33)</f>
        <v>201277.55361290323</v>
      </c>
      <c r="E33" s="483">
        <v>1199.5729032258068</v>
      </c>
      <c r="F33" s="483">
        <v>2000</v>
      </c>
      <c r="G33" s="483">
        <v>1129.7312903225857</v>
      </c>
      <c r="H33" s="483">
        <v>3282.5161290322658</v>
      </c>
      <c r="I33" s="483">
        <v>644.02064516129087</v>
      </c>
      <c r="J33" s="483">
        <v>0</v>
      </c>
      <c r="K33" s="496">
        <v>499.97064516129024</v>
      </c>
      <c r="L33" s="496">
        <v>603.76322580644887</v>
      </c>
      <c r="M33" s="496">
        <v>673.27548387096704</v>
      </c>
      <c r="N33" s="483">
        <v>5514.1990322580623</v>
      </c>
      <c r="O33" s="483">
        <v>6600.0622580645213</v>
      </c>
      <c r="P33" s="483">
        <v>1000</v>
      </c>
      <c r="Q33" s="483">
        <v>16000</v>
      </c>
      <c r="R33" s="502">
        <v>4000</v>
      </c>
      <c r="S33" s="502">
        <v>42000</v>
      </c>
      <c r="T33" s="502">
        <v>5000</v>
      </c>
      <c r="U33" s="483">
        <v>7000</v>
      </c>
      <c r="V33" s="502">
        <v>0</v>
      </c>
      <c r="W33" s="502">
        <v>2000</v>
      </c>
      <c r="X33" s="502">
        <v>500</v>
      </c>
      <c r="Y33" s="496">
        <v>1000</v>
      </c>
      <c r="Z33" s="502">
        <v>5500</v>
      </c>
      <c r="AA33" s="502">
        <v>70.054838709677327</v>
      </c>
      <c r="AB33" s="483">
        <v>89.451612903225808</v>
      </c>
      <c r="AC33" s="502">
        <v>3500</v>
      </c>
      <c r="AD33" s="502">
        <v>1300</v>
      </c>
      <c r="AE33" s="483">
        <v>3000</v>
      </c>
      <c r="AF33" s="502">
        <v>5000</v>
      </c>
      <c r="AG33" s="483">
        <v>2020.8603225806426</v>
      </c>
      <c r="AH33" s="483">
        <v>800</v>
      </c>
      <c r="AI33" s="483">
        <v>7200</v>
      </c>
      <c r="AJ33" s="483">
        <v>3499.876774193548</v>
      </c>
      <c r="AK33" s="483">
        <v>2043.2745161290325</v>
      </c>
      <c r="AL33" s="483">
        <v>1999.5303225806451</v>
      </c>
      <c r="AM33" s="502">
        <v>1000</v>
      </c>
      <c r="AN33" s="483">
        <v>11007.047419354845</v>
      </c>
      <c r="AO33" s="483">
        <v>1519.5448387096778</v>
      </c>
      <c r="AP33" s="483">
        <v>3999.6741935483842</v>
      </c>
      <c r="AQ33" s="487">
        <v>9000.0570967741915</v>
      </c>
      <c r="AR33" s="502">
        <v>8000</v>
      </c>
      <c r="AS33" s="502">
        <v>3500</v>
      </c>
      <c r="AT33" s="483">
        <v>726.8151612903232</v>
      </c>
      <c r="AU33" s="483">
        <v>3018.0416129032269</v>
      </c>
      <c r="AV33" s="496">
        <v>2044.9996774193546</v>
      </c>
      <c r="AW33" s="496">
        <v>369.61070967741654</v>
      </c>
      <c r="AX33" s="496">
        <v>0</v>
      </c>
      <c r="AY33" s="496">
        <v>1121.900322580635</v>
      </c>
      <c r="AZ33" s="496">
        <v>1800</v>
      </c>
      <c r="BA33" s="496">
        <v>2499.7025806451697</v>
      </c>
      <c r="BB33" s="496">
        <v>0</v>
      </c>
      <c r="BC33" s="496">
        <v>15000</v>
      </c>
      <c r="BD33" s="496">
        <v>0</v>
      </c>
      <c r="BE33" s="371"/>
      <c r="BF33" s="371"/>
      <c r="BG33" s="371"/>
      <c r="BH33" s="371"/>
      <c r="BI33" s="371"/>
      <c r="BJ33" s="371"/>
      <c r="BK33" s="371"/>
      <c r="BL33" s="371"/>
      <c r="BM33" s="371"/>
      <c r="BN33" s="371"/>
      <c r="BO33" s="371"/>
      <c r="BP33" s="371"/>
      <c r="BQ33" s="371"/>
      <c r="BR33" s="371"/>
      <c r="BS33" s="371"/>
      <c r="BT33" s="371"/>
      <c r="BU33" s="371"/>
      <c r="BV33" s="371"/>
      <c r="BW33" s="371"/>
      <c r="BX33" s="371"/>
      <c r="BY33" s="371"/>
      <c r="BZ33" s="371"/>
      <c r="CA33" s="371"/>
      <c r="CB33" s="371"/>
      <c r="CC33" s="371"/>
      <c r="CD33" s="371"/>
      <c r="CE33" s="371"/>
      <c r="CF33" s="371"/>
      <c r="CG33" s="371"/>
      <c r="CH33" s="371"/>
      <c r="CI33" s="371"/>
      <c r="CJ33" s="371"/>
      <c r="CK33" s="371"/>
      <c r="CL33" s="371"/>
      <c r="CM33" s="371"/>
      <c r="CN33" s="371"/>
      <c r="CO33" s="371"/>
      <c r="CP33" s="371"/>
      <c r="CQ33" s="371"/>
      <c r="CR33" s="371"/>
      <c r="CS33" s="371"/>
      <c r="CT33" s="371"/>
      <c r="CU33" s="371"/>
      <c r="CV33" s="371"/>
      <c r="CW33" s="371"/>
      <c r="CX33" s="371"/>
      <c r="CY33" s="371"/>
      <c r="CZ33" s="371"/>
      <c r="DA33" s="371"/>
      <c r="DB33" s="371"/>
      <c r="DC33" s="371"/>
      <c r="DD33" s="371"/>
      <c r="DE33" s="371"/>
      <c r="DF33" s="371"/>
      <c r="DG33" s="371"/>
      <c r="DH33" s="371"/>
      <c r="DI33" s="371"/>
      <c r="DJ33" s="371"/>
      <c r="DK33" s="371"/>
      <c r="DL33" s="371"/>
      <c r="DM33" s="371"/>
      <c r="DN33" s="371"/>
      <c r="DO33" s="371"/>
      <c r="DP33" s="371"/>
      <c r="DQ33" s="371"/>
      <c r="DR33" s="371"/>
    </row>
    <row r="34" spans="1:122" s="310" customFormat="1" ht="15" customHeight="1">
      <c r="A34" s="641"/>
      <c r="B34" s="328">
        <f t="shared" si="20"/>
        <v>46165</v>
      </c>
      <c r="C34" s="544" t="str">
        <f t="shared" si="21"/>
        <v>Sab</v>
      </c>
      <c r="D34" s="545">
        <f t="shared" si="22"/>
        <v>206189.77651612903</v>
      </c>
      <c r="E34" s="485">
        <v>733.57290322580695</v>
      </c>
      <c r="F34" s="485">
        <v>2000</v>
      </c>
      <c r="G34" s="485">
        <v>1129.7312903225857</v>
      </c>
      <c r="H34" s="485">
        <v>3282.5161290322658</v>
      </c>
      <c r="I34" s="485">
        <v>644.02064516129087</v>
      </c>
      <c r="J34" s="485">
        <v>0</v>
      </c>
      <c r="K34" s="498">
        <v>499.97064516129024</v>
      </c>
      <c r="L34" s="498">
        <v>603.76322580644887</v>
      </c>
      <c r="M34" s="498">
        <v>673.27548387096704</v>
      </c>
      <c r="N34" s="485">
        <v>4514.1990322580623</v>
      </c>
      <c r="O34" s="485">
        <v>6600.0622580645213</v>
      </c>
      <c r="P34" s="485">
        <v>1000</v>
      </c>
      <c r="Q34" s="485">
        <v>16000</v>
      </c>
      <c r="R34" s="505">
        <v>4000</v>
      </c>
      <c r="S34" s="505">
        <v>60000</v>
      </c>
      <c r="T34" s="505">
        <v>5000</v>
      </c>
      <c r="U34" s="485">
        <v>0</v>
      </c>
      <c r="V34" s="505">
        <v>0</v>
      </c>
      <c r="W34" s="505">
        <v>2000</v>
      </c>
      <c r="X34" s="505">
        <v>500</v>
      </c>
      <c r="Y34" s="498">
        <v>1000</v>
      </c>
      <c r="Z34" s="505">
        <v>5500</v>
      </c>
      <c r="AA34" s="505">
        <v>70.054838709677327</v>
      </c>
      <c r="AB34" s="485">
        <v>89.451612903225808</v>
      </c>
      <c r="AC34" s="505">
        <v>3500</v>
      </c>
      <c r="AD34" s="505">
        <v>1300</v>
      </c>
      <c r="AE34" s="485">
        <v>3000</v>
      </c>
      <c r="AF34" s="505">
        <v>5000</v>
      </c>
      <c r="AG34" s="485">
        <v>2020.8603225806426</v>
      </c>
      <c r="AH34" s="485">
        <v>800</v>
      </c>
      <c r="AI34" s="485">
        <v>7200</v>
      </c>
      <c r="AJ34" s="485">
        <v>0</v>
      </c>
      <c r="AK34" s="485">
        <v>2043.2745161290325</v>
      </c>
      <c r="AL34" s="485">
        <v>1999.5303225806451</v>
      </c>
      <c r="AM34" s="505">
        <v>1000</v>
      </c>
      <c r="AN34" s="485">
        <v>11007.047419354845</v>
      </c>
      <c r="AO34" s="485">
        <v>1519.5448387096778</v>
      </c>
      <c r="AP34" s="485">
        <v>3999.6741935483842</v>
      </c>
      <c r="AQ34" s="506">
        <v>9000.0570967741915</v>
      </c>
      <c r="AR34" s="505">
        <v>8000</v>
      </c>
      <c r="AS34" s="505">
        <v>3500</v>
      </c>
      <c r="AT34" s="485">
        <v>726.8151612903232</v>
      </c>
      <c r="AU34" s="485">
        <v>3018.0416129032269</v>
      </c>
      <c r="AV34" s="498">
        <v>2044.9996774193546</v>
      </c>
      <c r="AW34" s="498">
        <v>369.61070967741654</v>
      </c>
      <c r="AX34" s="498">
        <v>0</v>
      </c>
      <c r="AY34" s="498">
        <v>0</v>
      </c>
      <c r="AZ34" s="498">
        <v>1800</v>
      </c>
      <c r="BA34" s="498">
        <v>2499.7025806451697</v>
      </c>
      <c r="BB34" s="498">
        <v>0</v>
      </c>
      <c r="BC34" s="498">
        <v>15000</v>
      </c>
      <c r="BD34" s="498">
        <v>0</v>
      </c>
    </row>
    <row r="35" spans="1:122" s="310" customFormat="1" ht="15" customHeight="1">
      <c r="A35" s="641"/>
      <c r="B35" s="328">
        <f t="shared" si="20"/>
        <v>46166</v>
      </c>
      <c r="C35" s="544" t="str">
        <f t="shared" si="21"/>
        <v>Mgg</v>
      </c>
      <c r="D35" s="545">
        <f t="shared" si="22"/>
        <v>167352.01332258066</v>
      </c>
      <c r="E35" s="485">
        <v>733.57290322580695</v>
      </c>
      <c r="F35" s="485">
        <v>1000</v>
      </c>
      <c r="G35" s="485">
        <v>1129.7312903225857</v>
      </c>
      <c r="H35" s="485">
        <v>999.51612903226578</v>
      </c>
      <c r="I35" s="485">
        <v>644.02064516129087</v>
      </c>
      <c r="J35" s="485">
        <v>0</v>
      </c>
      <c r="K35" s="498">
        <v>0</v>
      </c>
      <c r="L35" s="498">
        <v>603.76322580644887</v>
      </c>
      <c r="M35" s="498">
        <v>673.27548387096704</v>
      </c>
      <c r="N35" s="485">
        <v>0</v>
      </c>
      <c r="O35" s="485">
        <v>6600.0622580645213</v>
      </c>
      <c r="P35" s="485">
        <v>300</v>
      </c>
      <c r="Q35" s="485">
        <v>6659.5545483870847</v>
      </c>
      <c r="R35" s="505">
        <v>4000</v>
      </c>
      <c r="S35" s="505">
        <v>60000</v>
      </c>
      <c r="T35" s="505">
        <v>5000</v>
      </c>
      <c r="U35" s="485">
        <v>0</v>
      </c>
      <c r="V35" s="505">
        <v>0</v>
      </c>
      <c r="W35" s="505">
        <v>2000</v>
      </c>
      <c r="X35" s="505">
        <v>500</v>
      </c>
      <c r="Y35" s="498">
        <v>0</v>
      </c>
      <c r="Z35" s="505">
        <v>2500</v>
      </c>
      <c r="AA35" s="505">
        <v>70.054838709677327</v>
      </c>
      <c r="AB35" s="485">
        <v>89.451612903225808</v>
      </c>
      <c r="AC35" s="505">
        <v>1000</v>
      </c>
      <c r="AD35" s="505">
        <v>1300</v>
      </c>
      <c r="AE35" s="485">
        <v>0</v>
      </c>
      <c r="AF35" s="505">
        <v>5000</v>
      </c>
      <c r="AG35" s="485">
        <v>2020.8603225806426</v>
      </c>
      <c r="AH35" s="485">
        <v>0</v>
      </c>
      <c r="AI35" s="485">
        <v>2999.8519354838745</v>
      </c>
      <c r="AJ35" s="485">
        <v>0</v>
      </c>
      <c r="AK35" s="485">
        <v>2043.2745161290325</v>
      </c>
      <c r="AL35" s="485">
        <v>1999.5303225806451</v>
      </c>
      <c r="AM35" s="505">
        <v>0</v>
      </c>
      <c r="AN35" s="485">
        <v>11007.047419354845</v>
      </c>
      <c r="AO35" s="485">
        <v>1519.5448387096778</v>
      </c>
      <c r="AP35" s="485">
        <v>3999.6741935483842</v>
      </c>
      <c r="AQ35" s="506">
        <v>6000.0570967741915</v>
      </c>
      <c r="AR35" s="505">
        <v>6000</v>
      </c>
      <c r="AS35" s="505">
        <v>3500</v>
      </c>
      <c r="AT35" s="485">
        <v>726.8151612903232</v>
      </c>
      <c r="AU35" s="485">
        <v>3018.0416129032269</v>
      </c>
      <c r="AV35" s="498">
        <v>2044.9996774193546</v>
      </c>
      <c r="AW35" s="498">
        <v>369.61070967741654</v>
      </c>
      <c r="AX35" s="498">
        <v>0</v>
      </c>
      <c r="AY35" s="498">
        <v>0</v>
      </c>
      <c r="AZ35" s="498">
        <v>1800</v>
      </c>
      <c r="BA35" s="498">
        <v>2499.7025806451697</v>
      </c>
      <c r="BB35" s="498">
        <v>0</v>
      </c>
      <c r="BC35" s="498">
        <v>15000</v>
      </c>
      <c r="BD35" s="498">
        <v>0</v>
      </c>
    </row>
    <row r="36" spans="1:122" ht="15" customHeight="1">
      <c r="A36" s="541"/>
      <c r="B36" s="334" t="s">
        <v>57</v>
      </c>
      <c r="C36" s="324"/>
      <c r="D36" s="486">
        <f>SUM(D29:D35)</f>
        <v>1426329.8069354838</v>
      </c>
      <c r="E36" s="486">
        <f t="shared" ref="E36:BD36" si="23">SUM(E29:E35)</f>
        <v>7465.0103225806479</v>
      </c>
      <c r="F36" s="486">
        <f t="shared" si="23"/>
        <v>13000</v>
      </c>
      <c r="G36" s="486">
        <f t="shared" si="23"/>
        <v>7908.1190322580997</v>
      </c>
      <c r="H36" s="486">
        <f t="shared" si="23"/>
        <v>20694.612903225858</v>
      </c>
      <c r="I36" s="486">
        <f t="shared" si="23"/>
        <v>4508.1445161290358</v>
      </c>
      <c r="J36" s="486">
        <f t="shared" si="23"/>
        <v>0</v>
      </c>
      <c r="K36" s="486">
        <f t="shared" si="23"/>
        <v>2999.8238709677412</v>
      </c>
      <c r="L36" s="486">
        <f t="shared" si="23"/>
        <v>4226.3425806451414</v>
      </c>
      <c r="M36" s="486">
        <f t="shared" si="23"/>
        <v>4712.9283870967693</v>
      </c>
      <c r="N36" s="486">
        <f t="shared" si="23"/>
        <v>32085.19419354837</v>
      </c>
      <c r="O36" s="486">
        <f t="shared" si="23"/>
        <v>46200.435806451649</v>
      </c>
      <c r="P36" s="486">
        <f t="shared" si="23"/>
        <v>6300</v>
      </c>
      <c r="Q36" s="486">
        <f t="shared" si="23"/>
        <v>102659.55454838708</v>
      </c>
      <c r="R36" s="486">
        <f t="shared" si="23"/>
        <v>28000</v>
      </c>
      <c r="S36" s="486">
        <f t="shared" si="23"/>
        <v>330000</v>
      </c>
      <c r="T36" s="486">
        <f t="shared" si="23"/>
        <v>35000</v>
      </c>
      <c r="U36" s="486">
        <f t="shared" si="23"/>
        <v>35000</v>
      </c>
      <c r="V36" s="486">
        <f t="shared" si="23"/>
        <v>0</v>
      </c>
      <c r="W36" s="486">
        <f t="shared" si="23"/>
        <v>14000</v>
      </c>
      <c r="X36" s="486">
        <f t="shared" si="23"/>
        <v>3500</v>
      </c>
      <c r="Y36" s="486">
        <f t="shared" si="23"/>
        <v>6000</v>
      </c>
      <c r="Z36" s="486">
        <f t="shared" si="23"/>
        <v>35500</v>
      </c>
      <c r="AA36" s="486">
        <f t="shared" si="23"/>
        <v>490.38387096774125</v>
      </c>
      <c r="AB36" s="486">
        <f t="shared" si="23"/>
        <v>626.16129032258073</v>
      </c>
      <c r="AC36" s="486">
        <f t="shared" si="23"/>
        <v>22000</v>
      </c>
      <c r="AD36" s="486">
        <f t="shared" si="23"/>
        <v>9100</v>
      </c>
      <c r="AE36" s="486">
        <f t="shared" si="23"/>
        <v>18000</v>
      </c>
      <c r="AF36" s="486">
        <f t="shared" si="23"/>
        <v>35000</v>
      </c>
      <c r="AG36" s="486">
        <f t="shared" si="23"/>
        <v>14146.022258064497</v>
      </c>
      <c r="AH36" s="486">
        <f t="shared" si="23"/>
        <v>4800</v>
      </c>
      <c r="AI36" s="486">
        <f t="shared" si="23"/>
        <v>46199.851935483872</v>
      </c>
      <c r="AJ36" s="486">
        <f t="shared" si="23"/>
        <v>17499.38387096774</v>
      </c>
      <c r="AK36" s="486">
        <f t="shared" si="23"/>
        <v>14302.921612903228</v>
      </c>
      <c r="AL36" s="486">
        <f t="shared" si="23"/>
        <v>13996.712258064517</v>
      </c>
      <c r="AM36" s="486">
        <f t="shared" si="23"/>
        <v>6000</v>
      </c>
      <c r="AN36" s="486">
        <f t="shared" si="23"/>
        <v>77049.331935483919</v>
      </c>
      <c r="AO36" s="486">
        <f t="shared" si="23"/>
        <v>10636.813870967746</v>
      </c>
      <c r="AP36" s="486">
        <f t="shared" si="23"/>
        <v>27997.719354838689</v>
      </c>
      <c r="AQ36" s="486">
        <f t="shared" si="23"/>
        <v>60000.399677419351</v>
      </c>
      <c r="AR36" s="486">
        <f t="shared" si="23"/>
        <v>54000</v>
      </c>
      <c r="AS36" s="486">
        <f t="shared" si="23"/>
        <v>24500</v>
      </c>
      <c r="AT36" s="486">
        <f t="shared" si="23"/>
        <v>5087.7061290322617</v>
      </c>
      <c r="AU36" s="486">
        <f t="shared" si="23"/>
        <v>21126.291290322588</v>
      </c>
      <c r="AV36" s="486">
        <f t="shared" si="23"/>
        <v>14314.997741935484</v>
      </c>
      <c r="AW36" s="486">
        <f t="shared" si="23"/>
        <v>2587.274967741916</v>
      </c>
      <c r="AX36" s="486">
        <f t="shared" si="23"/>
        <v>0</v>
      </c>
      <c r="AY36" s="486">
        <f t="shared" si="23"/>
        <v>5609.5016129031756</v>
      </c>
      <c r="AZ36" s="486">
        <f t="shared" si="23"/>
        <v>12600</v>
      </c>
      <c r="BA36" s="486">
        <f t="shared" si="23"/>
        <v>17497.918064516187</v>
      </c>
      <c r="BB36" s="486">
        <f t="shared" si="23"/>
        <v>0</v>
      </c>
      <c r="BC36" s="486">
        <f t="shared" si="23"/>
        <v>125000</v>
      </c>
      <c r="BD36" s="486">
        <f t="shared" si="23"/>
        <v>26400.249032258085</v>
      </c>
      <c r="BE36" s="371"/>
      <c r="BF36" s="371"/>
      <c r="BG36" s="371"/>
      <c r="BH36" s="371"/>
      <c r="BI36" s="371"/>
      <c r="BJ36" s="371"/>
      <c r="BK36" s="371"/>
      <c r="BL36" s="371"/>
      <c r="BM36" s="371"/>
      <c r="BN36" s="371"/>
      <c r="BO36" s="371"/>
      <c r="BP36" s="371"/>
      <c r="BQ36" s="371"/>
      <c r="BR36" s="371"/>
      <c r="BS36" s="371"/>
      <c r="BT36" s="371"/>
      <c r="BU36" s="371"/>
      <c r="BV36" s="371"/>
      <c r="BW36" s="371"/>
      <c r="BX36" s="371"/>
      <c r="BY36" s="371"/>
      <c r="BZ36" s="371"/>
      <c r="CA36" s="371"/>
      <c r="CB36" s="371"/>
      <c r="CC36" s="371"/>
      <c r="CD36" s="371"/>
      <c r="CE36" s="371"/>
      <c r="CF36" s="371"/>
      <c r="CG36" s="371"/>
      <c r="CH36" s="371"/>
      <c r="CI36" s="371"/>
      <c r="CJ36" s="371"/>
      <c r="CK36" s="371"/>
      <c r="CL36" s="371"/>
      <c r="CM36" s="371"/>
      <c r="CN36" s="371"/>
      <c r="CO36" s="371"/>
      <c r="CP36" s="371"/>
      <c r="CQ36" s="371"/>
      <c r="CR36" s="371"/>
      <c r="CS36" s="371"/>
      <c r="CT36" s="371"/>
      <c r="CU36" s="371"/>
      <c r="CV36" s="371"/>
      <c r="CW36" s="371"/>
      <c r="CX36" s="371"/>
      <c r="CY36" s="371"/>
      <c r="CZ36" s="371"/>
      <c r="DA36" s="371"/>
      <c r="DB36" s="371"/>
      <c r="DC36" s="371"/>
      <c r="DD36" s="371"/>
      <c r="DE36" s="371"/>
      <c r="DF36" s="371"/>
      <c r="DG36" s="371"/>
      <c r="DH36" s="371"/>
      <c r="DI36" s="371"/>
      <c r="DJ36" s="371"/>
      <c r="DK36" s="371"/>
      <c r="DL36" s="371"/>
      <c r="DM36" s="371"/>
      <c r="DN36" s="371"/>
      <c r="DO36" s="371"/>
      <c r="DP36" s="371"/>
      <c r="DQ36" s="371"/>
      <c r="DR36" s="371"/>
    </row>
    <row r="37" spans="1:122" ht="15" customHeight="1">
      <c r="A37" s="539"/>
      <c r="B37" s="334"/>
      <c r="C37" s="324"/>
      <c r="D37" s="486"/>
      <c r="E37" s="486"/>
      <c r="F37" s="486"/>
      <c r="G37" s="486"/>
      <c r="H37" s="486"/>
      <c r="I37" s="486"/>
      <c r="J37" s="486"/>
      <c r="K37" s="486"/>
      <c r="L37" s="486"/>
      <c r="M37" s="486"/>
      <c r="N37" s="486"/>
      <c r="O37" s="486"/>
      <c r="P37" s="486"/>
      <c r="Q37" s="486"/>
      <c r="R37" s="486"/>
      <c r="S37" s="486"/>
      <c r="T37" s="486"/>
      <c r="U37" s="486"/>
      <c r="V37" s="486"/>
      <c r="W37" s="486"/>
      <c r="X37" s="486"/>
      <c r="Y37" s="486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  <c r="AO37" s="486"/>
      <c r="AP37" s="486"/>
      <c r="AQ37" s="486"/>
      <c r="AR37" s="486"/>
      <c r="AS37" s="486"/>
      <c r="AT37" s="486"/>
      <c r="AU37" s="486"/>
      <c r="AV37" s="486"/>
      <c r="AW37" s="486"/>
      <c r="AX37" s="486"/>
      <c r="AY37" s="486"/>
      <c r="AZ37" s="486"/>
      <c r="BA37" s="486"/>
      <c r="BB37" s="486"/>
      <c r="BC37" s="486"/>
      <c r="BD37" s="486"/>
      <c r="BE37" s="371"/>
      <c r="BF37" s="371"/>
      <c r="BG37" s="371"/>
      <c r="BH37" s="371"/>
      <c r="BI37" s="371"/>
      <c r="BJ37" s="371"/>
      <c r="BK37" s="371"/>
      <c r="BL37" s="371"/>
      <c r="BM37" s="371"/>
      <c r="BN37" s="371"/>
      <c r="BO37" s="371"/>
      <c r="BP37" s="371"/>
      <c r="BQ37" s="371"/>
      <c r="BR37" s="371"/>
      <c r="BS37" s="371"/>
      <c r="BT37" s="371"/>
      <c r="BU37" s="371"/>
      <c r="BV37" s="371"/>
      <c r="BW37" s="371"/>
      <c r="BX37" s="371"/>
      <c r="BY37" s="371"/>
      <c r="BZ37" s="371"/>
      <c r="CA37" s="371"/>
      <c r="CB37" s="371"/>
      <c r="CC37" s="371"/>
      <c r="CD37" s="371"/>
      <c r="CE37" s="371"/>
      <c r="CF37" s="371"/>
      <c r="CG37" s="371"/>
      <c r="CH37" s="371"/>
      <c r="CI37" s="371"/>
      <c r="CJ37" s="371"/>
      <c r="CK37" s="371"/>
      <c r="CL37" s="371"/>
      <c r="CM37" s="371"/>
      <c r="CN37" s="371"/>
      <c r="CO37" s="371"/>
      <c r="CP37" s="371"/>
      <c r="CQ37" s="371"/>
      <c r="CR37" s="371"/>
      <c r="CS37" s="371"/>
      <c r="CT37" s="371"/>
      <c r="CU37" s="371"/>
      <c r="CV37" s="371"/>
      <c r="CW37" s="371"/>
      <c r="CX37" s="371"/>
      <c r="CY37" s="371"/>
      <c r="CZ37" s="371"/>
      <c r="DA37" s="371"/>
      <c r="DB37" s="371"/>
      <c r="DC37" s="371"/>
      <c r="DD37" s="371"/>
      <c r="DE37" s="371"/>
      <c r="DF37" s="371"/>
      <c r="DG37" s="371"/>
      <c r="DH37" s="371"/>
      <c r="DI37" s="371"/>
      <c r="DJ37" s="371"/>
      <c r="DK37" s="371"/>
      <c r="DL37" s="371"/>
      <c r="DM37" s="371"/>
      <c r="DN37" s="371"/>
      <c r="DO37" s="371"/>
      <c r="DP37" s="371"/>
      <c r="DQ37" s="371"/>
      <c r="DR37" s="371"/>
    </row>
    <row r="38" spans="1:122" ht="15" customHeight="1">
      <c r="A38" s="641">
        <f>WEEKNUM(B38)</f>
        <v>22</v>
      </c>
      <c r="B38" s="323">
        <f>B35+1</f>
        <v>46167</v>
      </c>
      <c r="C38" s="324" t="str">
        <f t="shared" ref="C38:C41" si="24">TEXT(B38,"ddd")</f>
        <v>Sen</v>
      </c>
      <c r="D38" s="482">
        <f t="shared" ref="D38:D41" si="25">SUM(E38:BD38)</f>
        <v>196277.55361290323</v>
      </c>
      <c r="E38" s="483">
        <v>1199.5729032258068</v>
      </c>
      <c r="F38" s="483">
        <v>2000</v>
      </c>
      <c r="G38" s="483">
        <v>1129.7312903225857</v>
      </c>
      <c r="H38" s="483">
        <v>3282.5161290322658</v>
      </c>
      <c r="I38" s="483">
        <v>644.02064516129087</v>
      </c>
      <c r="J38" s="483">
        <v>0</v>
      </c>
      <c r="K38" s="496">
        <v>499.97064516129024</v>
      </c>
      <c r="L38" s="496">
        <v>603.76322580644887</v>
      </c>
      <c r="M38" s="496">
        <v>673.27548387096704</v>
      </c>
      <c r="N38" s="483">
        <v>5514.1990322580623</v>
      </c>
      <c r="O38" s="483">
        <v>6600.0622580645213</v>
      </c>
      <c r="P38" s="483">
        <v>1000</v>
      </c>
      <c r="Q38" s="483">
        <v>16000</v>
      </c>
      <c r="R38" s="502">
        <v>4000</v>
      </c>
      <c r="S38" s="502">
        <v>42000</v>
      </c>
      <c r="T38" s="502">
        <v>0</v>
      </c>
      <c r="U38" s="483">
        <v>7000</v>
      </c>
      <c r="V38" s="502">
        <v>0</v>
      </c>
      <c r="W38" s="502">
        <v>2000</v>
      </c>
      <c r="X38" s="502">
        <v>500</v>
      </c>
      <c r="Y38" s="496">
        <v>1000</v>
      </c>
      <c r="Z38" s="502">
        <v>5500</v>
      </c>
      <c r="AA38" s="502">
        <v>70.054838709677327</v>
      </c>
      <c r="AB38" s="483">
        <v>89.451612903225808</v>
      </c>
      <c r="AC38" s="502">
        <v>3500</v>
      </c>
      <c r="AD38" s="502">
        <v>1300</v>
      </c>
      <c r="AE38" s="483">
        <v>3000</v>
      </c>
      <c r="AF38" s="502">
        <v>5000</v>
      </c>
      <c r="AG38" s="483">
        <v>2020.8603225806426</v>
      </c>
      <c r="AH38" s="483">
        <v>800</v>
      </c>
      <c r="AI38" s="483">
        <v>7200</v>
      </c>
      <c r="AJ38" s="483">
        <v>3499.876774193548</v>
      </c>
      <c r="AK38" s="483">
        <v>2043.2745161290325</v>
      </c>
      <c r="AL38" s="483">
        <v>1999.5303225806451</v>
      </c>
      <c r="AM38" s="502">
        <v>1000</v>
      </c>
      <c r="AN38" s="483">
        <v>11007.047419354845</v>
      </c>
      <c r="AO38" s="483">
        <v>1519.5448387096778</v>
      </c>
      <c r="AP38" s="483">
        <v>3999.6741935483842</v>
      </c>
      <c r="AQ38" s="487">
        <v>9000.0570967741915</v>
      </c>
      <c r="AR38" s="502">
        <v>8000</v>
      </c>
      <c r="AS38" s="502">
        <v>3500</v>
      </c>
      <c r="AT38" s="483">
        <v>726.8151612903232</v>
      </c>
      <c r="AU38" s="483">
        <v>3018.0416129032269</v>
      </c>
      <c r="AV38" s="496">
        <v>2044.9996774193546</v>
      </c>
      <c r="AW38" s="496">
        <v>369.61070967741654</v>
      </c>
      <c r="AX38" s="496">
        <v>0</v>
      </c>
      <c r="AY38" s="496">
        <v>1121.900322580635</v>
      </c>
      <c r="AZ38" s="496">
        <v>1800</v>
      </c>
      <c r="BA38" s="496">
        <v>2499.7025806451697</v>
      </c>
      <c r="BB38" s="496">
        <v>0</v>
      </c>
      <c r="BC38" s="496">
        <v>15000</v>
      </c>
      <c r="BD38" s="496">
        <v>0</v>
      </c>
      <c r="BE38" s="371"/>
      <c r="BF38" s="371"/>
      <c r="BG38" s="371"/>
      <c r="BH38" s="371"/>
      <c r="BI38" s="371"/>
      <c r="BJ38" s="371"/>
      <c r="BK38" s="371"/>
      <c r="BL38" s="371"/>
      <c r="BM38" s="371"/>
      <c r="BN38" s="371"/>
      <c r="BO38" s="371"/>
      <c r="BP38" s="371"/>
      <c r="BQ38" s="371"/>
      <c r="BR38" s="371"/>
      <c r="BS38" s="371"/>
      <c r="BT38" s="371"/>
      <c r="BU38" s="371"/>
      <c r="BV38" s="371"/>
      <c r="BW38" s="371"/>
      <c r="BX38" s="371"/>
      <c r="BY38" s="371"/>
      <c r="BZ38" s="371"/>
      <c r="CA38" s="371"/>
      <c r="CB38" s="371"/>
      <c r="CC38" s="371"/>
      <c r="CD38" s="371"/>
      <c r="CE38" s="371"/>
      <c r="CF38" s="371"/>
      <c r="CG38" s="371"/>
      <c r="CH38" s="371"/>
      <c r="CI38" s="371"/>
      <c r="CJ38" s="371"/>
      <c r="CK38" s="371"/>
      <c r="CL38" s="371"/>
      <c r="CM38" s="371"/>
      <c r="CN38" s="371"/>
      <c r="CO38" s="371"/>
      <c r="CP38" s="371"/>
      <c r="CQ38" s="371"/>
      <c r="CR38" s="371"/>
      <c r="CS38" s="371"/>
      <c r="CT38" s="371"/>
      <c r="CU38" s="371"/>
      <c r="CV38" s="371"/>
      <c r="CW38" s="371"/>
      <c r="CX38" s="371"/>
      <c r="CY38" s="371"/>
      <c r="CZ38" s="371"/>
      <c r="DA38" s="371"/>
      <c r="DB38" s="371"/>
      <c r="DC38" s="371"/>
      <c r="DD38" s="371"/>
      <c r="DE38" s="371"/>
      <c r="DF38" s="371"/>
      <c r="DG38" s="371"/>
      <c r="DH38" s="371"/>
      <c r="DI38" s="371"/>
      <c r="DJ38" s="371"/>
      <c r="DK38" s="371"/>
      <c r="DL38" s="371"/>
      <c r="DM38" s="371"/>
      <c r="DN38" s="371"/>
      <c r="DO38" s="371"/>
      <c r="DP38" s="371"/>
      <c r="DQ38" s="371"/>
      <c r="DR38" s="371"/>
    </row>
    <row r="39" spans="1:122" ht="15" customHeight="1">
      <c r="A39" s="641"/>
      <c r="B39" s="323">
        <f t="shared" ref="B39:B41" si="26">B38+1</f>
        <v>46168</v>
      </c>
      <c r="C39" s="324" t="str">
        <f t="shared" si="24"/>
        <v>Sel</v>
      </c>
      <c r="D39" s="482">
        <f t="shared" si="25"/>
        <v>196277.55361290323</v>
      </c>
      <c r="E39" s="483">
        <v>1199.5729032258068</v>
      </c>
      <c r="F39" s="483">
        <v>2000</v>
      </c>
      <c r="G39" s="483">
        <v>1129.7312903225857</v>
      </c>
      <c r="H39" s="483">
        <v>3282.5161290322658</v>
      </c>
      <c r="I39" s="483">
        <v>644.02064516129087</v>
      </c>
      <c r="J39" s="483">
        <v>0</v>
      </c>
      <c r="K39" s="496">
        <v>499.97064516129024</v>
      </c>
      <c r="L39" s="496">
        <v>603.76322580644887</v>
      </c>
      <c r="M39" s="496">
        <v>673.27548387096704</v>
      </c>
      <c r="N39" s="483">
        <v>5514.1990322580623</v>
      </c>
      <c r="O39" s="483">
        <v>6600.0622580645213</v>
      </c>
      <c r="P39" s="483">
        <v>1000</v>
      </c>
      <c r="Q39" s="483">
        <v>16000</v>
      </c>
      <c r="R39" s="502">
        <v>4000</v>
      </c>
      <c r="S39" s="502">
        <v>42000</v>
      </c>
      <c r="T39" s="502">
        <v>0</v>
      </c>
      <c r="U39" s="483">
        <v>7000</v>
      </c>
      <c r="V39" s="502">
        <v>0</v>
      </c>
      <c r="W39" s="502">
        <v>2000</v>
      </c>
      <c r="X39" s="502">
        <v>500</v>
      </c>
      <c r="Y39" s="496">
        <v>1000</v>
      </c>
      <c r="Z39" s="502">
        <v>5500</v>
      </c>
      <c r="AA39" s="502">
        <v>70.054838709677327</v>
      </c>
      <c r="AB39" s="483">
        <v>89.451612903225808</v>
      </c>
      <c r="AC39" s="502">
        <v>3500</v>
      </c>
      <c r="AD39" s="502">
        <v>1300</v>
      </c>
      <c r="AE39" s="483">
        <v>3000</v>
      </c>
      <c r="AF39" s="502">
        <v>5000</v>
      </c>
      <c r="AG39" s="483">
        <v>2020.8603225806426</v>
      </c>
      <c r="AH39" s="483">
        <v>800</v>
      </c>
      <c r="AI39" s="483">
        <v>7200</v>
      </c>
      <c r="AJ39" s="483">
        <v>3499.876774193548</v>
      </c>
      <c r="AK39" s="483">
        <v>2043.2745161290325</v>
      </c>
      <c r="AL39" s="483">
        <v>1999.5303225806451</v>
      </c>
      <c r="AM39" s="502">
        <v>1000</v>
      </c>
      <c r="AN39" s="483">
        <v>11007.047419354845</v>
      </c>
      <c r="AO39" s="483">
        <v>1519.5448387096778</v>
      </c>
      <c r="AP39" s="483">
        <v>3999.6741935483842</v>
      </c>
      <c r="AQ39" s="487">
        <v>9000.0570967741915</v>
      </c>
      <c r="AR39" s="502">
        <v>8000</v>
      </c>
      <c r="AS39" s="502">
        <v>3500</v>
      </c>
      <c r="AT39" s="483">
        <v>726.8151612903232</v>
      </c>
      <c r="AU39" s="483">
        <v>3018.0416129032269</v>
      </c>
      <c r="AV39" s="496">
        <v>2044.9996774193546</v>
      </c>
      <c r="AW39" s="496">
        <v>369.61070967741654</v>
      </c>
      <c r="AX39" s="496">
        <v>0</v>
      </c>
      <c r="AY39" s="496">
        <v>1121.900322580635</v>
      </c>
      <c r="AZ39" s="496">
        <v>1800</v>
      </c>
      <c r="BA39" s="496">
        <v>2499.7025806451697</v>
      </c>
      <c r="BB39" s="496">
        <v>0</v>
      </c>
      <c r="BC39" s="496">
        <v>15000</v>
      </c>
      <c r="BD39" s="496">
        <v>0</v>
      </c>
      <c r="BE39" s="371"/>
      <c r="BF39" s="371"/>
      <c r="BG39" s="371"/>
      <c r="BH39" s="371"/>
      <c r="BI39" s="371"/>
      <c r="BJ39" s="371"/>
      <c r="BK39" s="371"/>
      <c r="BL39" s="371"/>
      <c r="BM39" s="371"/>
      <c r="BN39" s="371"/>
      <c r="BO39" s="371"/>
      <c r="BP39" s="371"/>
      <c r="BQ39" s="371"/>
      <c r="BR39" s="371"/>
      <c r="BS39" s="371"/>
      <c r="BT39" s="371"/>
      <c r="BU39" s="371"/>
      <c r="BV39" s="371"/>
      <c r="BW39" s="371"/>
      <c r="BX39" s="371"/>
      <c r="BY39" s="371"/>
      <c r="BZ39" s="371"/>
      <c r="CA39" s="371"/>
      <c r="CB39" s="371"/>
      <c r="CC39" s="371"/>
      <c r="CD39" s="371"/>
      <c r="CE39" s="371"/>
      <c r="CF39" s="371"/>
      <c r="CG39" s="371"/>
      <c r="CH39" s="371"/>
      <c r="CI39" s="371"/>
      <c r="CJ39" s="371"/>
      <c r="CK39" s="371"/>
      <c r="CL39" s="371"/>
      <c r="CM39" s="371"/>
      <c r="CN39" s="371"/>
      <c r="CO39" s="371"/>
      <c r="CP39" s="371"/>
      <c r="CQ39" s="371"/>
      <c r="CR39" s="371"/>
      <c r="CS39" s="371"/>
      <c r="CT39" s="371"/>
      <c r="CU39" s="371"/>
      <c r="CV39" s="371"/>
      <c r="CW39" s="371"/>
      <c r="CX39" s="371"/>
      <c r="CY39" s="371"/>
      <c r="CZ39" s="371"/>
      <c r="DA39" s="371"/>
      <c r="DB39" s="371"/>
      <c r="DC39" s="371"/>
      <c r="DD39" s="371"/>
      <c r="DE39" s="371"/>
      <c r="DF39" s="371"/>
      <c r="DG39" s="371"/>
      <c r="DH39" s="371"/>
      <c r="DI39" s="371"/>
      <c r="DJ39" s="371"/>
      <c r="DK39" s="371"/>
      <c r="DL39" s="371"/>
      <c r="DM39" s="371"/>
      <c r="DN39" s="371"/>
      <c r="DO39" s="371"/>
      <c r="DP39" s="371"/>
      <c r="DQ39" s="371"/>
      <c r="DR39" s="371"/>
    </row>
    <row r="40" spans="1:122" s="308" customFormat="1" ht="15" customHeight="1">
      <c r="A40" s="641"/>
      <c r="B40" s="327">
        <f t="shared" si="26"/>
        <v>46169</v>
      </c>
      <c r="C40" s="443" t="str">
        <f t="shared" si="24"/>
        <v>Rab</v>
      </c>
      <c r="D40" s="546">
        <f t="shared" si="25"/>
        <v>116944.6406451613</v>
      </c>
      <c r="E40" s="484">
        <v>0</v>
      </c>
      <c r="F40" s="484">
        <v>0</v>
      </c>
      <c r="G40" s="484">
        <v>500</v>
      </c>
      <c r="H40" s="484">
        <v>1000</v>
      </c>
      <c r="I40" s="484">
        <v>644.02064516129087</v>
      </c>
      <c r="J40" s="484">
        <v>0</v>
      </c>
      <c r="K40" s="497">
        <v>499.97064516129024</v>
      </c>
      <c r="L40" s="497">
        <v>603.76322580644887</v>
      </c>
      <c r="M40" s="497">
        <v>673.27548387096704</v>
      </c>
      <c r="N40" s="484">
        <v>0</v>
      </c>
      <c r="O40" s="484">
        <v>0</v>
      </c>
      <c r="P40" s="484">
        <v>0</v>
      </c>
      <c r="Q40" s="484">
        <v>6000</v>
      </c>
      <c r="R40" s="503">
        <v>4000</v>
      </c>
      <c r="S40" s="503">
        <v>60000</v>
      </c>
      <c r="T40" s="503">
        <v>0</v>
      </c>
      <c r="U40" s="484">
        <v>0</v>
      </c>
      <c r="V40" s="503">
        <v>0</v>
      </c>
      <c r="W40" s="503">
        <v>2000</v>
      </c>
      <c r="X40" s="503">
        <v>0</v>
      </c>
      <c r="Y40" s="497">
        <v>0</v>
      </c>
      <c r="Z40" s="503">
        <v>0</v>
      </c>
      <c r="AA40" s="503">
        <v>70.054838709677327</v>
      </c>
      <c r="AB40" s="484">
        <v>89.451612903225808</v>
      </c>
      <c r="AC40" s="503">
        <v>0</v>
      </c>
      <c r="AD40" s="503">
        <v>1300</v>
      </c>
      <c r="AE40" s="484">
        <v>0</v>
      </c>
      <c r="AF40" s="503">
        <v>0</v>
      </c>
      <c r="AG40" s="484">
        <v>0</v>
      </c>
      <c r="AH40" s="484">
        <v>0</v>
      </c>
      <c r="AI40" s="484">
        <v>0</v>
      </c>
      <c r="AJ40" s="484">
        <v>0</v>
      </c>
      <c r="AK40" s="484">
        <v>0</v>
      </c>
      <c r="AL40" s="484">
        <v>0</v>
      </c>
      <c r="AM40" s="503">
        <v>0</v>
      </c>
      <c r="AN40" s="484">
        <v>5000</v>
      </c>
      <c r="AO40" s="484">
        <v>1519.5448387096778</v>
      </c>
      <c r="AP40" s="484">
        <v>0</v>
      </c>
      <c r="AQ40" s="504">
        <v>2000</v>
      </c>
      <c r="AR40" s="503">
        <v>8000</v>
      </c>
      <c r="AS40" s="503">
        <v>0</v>
      </c>
      <c r="AT40" s="484">
        <v>726.8151612903232</v>
      </c>
      <c r="AU40" s="484">
        <v>3018.0416129032269</v>
      </c>
      <c r="AV40" s="497">
        <v>0</v>
      </c>
      <c r="AW40" s="497">
        <v>0</v>
      </c>
      <c r="AX40" s="496">
        <v>0</v>
      </c>
      <c r="AY40" s="497">
        <v>0</v>
      </c>
      <c r="AZ40" s="497">
        <v>1800</v>
      </c>
      <c r="BA40" s="497">
        <v>2499.7025806451697</v>
      </c>
      <c r="BB40" s="497">
        <v>0</v>
      </c>
      <c r="BC40" s="497">
        <v>15000</v>
      </c>
      <c r="BD40" s="497">
        <v>0</v>
      </c>
    </row>
    <row r="41" spans="1:122" ht="15" customHeight="1">
      <c r="A41" s="641"/>
      <c r="B41" s="323">
        <f t="shared" si="26"/>
        <v>46170</v>
      </c>
      <c r="C41" s="324" t="str">
        <f t="shared" si="24"/>
        <v>Kam</v>
      </c>
      <c r="D41" s="482">
        <f t="shared" si="25"/>
        <v>158565.94935483873</v>
      </c>
      <c r="E41" s="483">
        <v>0</v>
      </c>
      <c r="F41" s="483">
        <v>1000</v>
      </c>
      <c r="G41" s="483">
        <v>500</v>
      </c>
      <c r="H41" s="483">
        <v>1000</v>
      </c>
      <c r="I41" s="483">
        <v>644.02064516129087</v>
      </c>
      <c r="J41" s="483">
        <v>0</v>
      </c>
      <c r="K41" s="496">
        <v>499.97064516129024</v>
      </c>
      <c r="L41" s="496">
        <v>603.76322580644887</v>
      </c>
      <c r="M41" s="496">
        <v>673.27548387096704</v>
      </c>
      <c r="N41" s="483">
        <v>5514.1990322580623</v>
      </c>
      <c r="O41" s="483">
        <v>6600.0622580645213</v>
      </c>
      <c r="P41" s="483">
        <v>0</v>
      </c>
      <c r="Q41" s="483">
        <v>16000</v>
      </c>
      <c r="R41" s="502">
        <v>4000</v>
      </c>
      <c r="S41" s="502">
        <v>60000</v>
      </c>
      <c r="T41" s="502">
        <v>0</v>
      </c>
      <c r="U41" s="483">
        <v>7000</v>
      </c>
      <c r="V41" s="502">
        <v>0</v>
      </c>
      <c r="W41" s="502">
        <v>2000</v>
      </c>
      <c r="X41" s="502">
        <v>500</v>
      </c>
      <c r="Y41" s="496">
        <v>0</v>
      </c>
      <c r="Z41" s="502">
        <v>0</v>
      </c>
      <c r="AA41" s="502">
        <v>70.054838709677327</v>
      </c>
      <c r="AB41" s="483">
        <v>89.451612903225808</v>
      </c>
      <c r="AC41" s="502">
        <v>0</v>
      </c>
      <c r="AD41" s="502">
        <v>1300</v>
      </c>
      <c r="AE41" s="483">
        <v>0</v>
      </c>
      <c r="AF41" s="502">
        <v>5000</v>
      </c>
      <c r="AG41" s="483">
        <v>0</v>
      </c>
      <c r="AH41" s="483">
        <v>0</v>
      </c>
      <c r="AI41" s="483">
        <v>0</v>
      </c>
      <c r="AJ41" s="483">
        <v>0</v>
      </c>
      <c r="AK41" s="483">
        <v>0</v>
      </c>
      <c r="AL41" s="483">
        <v>0</v>
      </c>
      <c r="AM41" s="502">
        <v>0</v>
      </c>
      <c r="AN41" s="483">
        <v>11007.047419354845</v>
      </c>
      <c r="AO41" s="483">
        <v>1519.5448387096778</v>
      </c>
      <c r="AP41" s="483">
        <v>0</v>
      </c>
      <c r="AQ41" s="487">
        <v>2000</v>
      </c>
      <c r="AR41" s="502">
        <v>8000</v>
      </c>
      <c r="AS41" s="502">
        <v>0</v>
      </c>
      <c r="AT41" s="483">
        <v>726.8151612903232</v>
      </c>
      <c r="AU41" s="483">
        <v>3018.0416129032269</v>
      </c>
      <c r="AV41" s="496">
        <v>0</v>
      </c>
      <c r="AW41" s="496">
        <v>0</v>
      </c>
      <c r="AX41" s="496">
        <v>0</v>
      </c>
      <c r="AY41" s="496">
        <v>0</v>
      </c>
      <c r="AZ41" s="496">
        <v>1800</v>
      </c>
      <c r="BA41" s="496">
        <v>2499.7025806451697</v>
      </c>
      <c r="BB41" s="496">
        <v>0</v>
      </c>
      <c r="BC41" s="496">
        <v>15000</v>
      </c>
      <c r="BD41" s="496">
        <v>0</v>
      </c>
      <c r="BE41" s="371"/>
      <c r="BF41" s="371"/>
      <c r="BG41" s="371"/>
      <c r="BH41" s="371"/>
      <c r="BI41" s="371"/>
      <c r="BJ41" s="371"/>
      <c r="BK41" s="371"/>
      <c r="BL41" s="371"/>
      <c r="BM41" s="371"/>
      <c r="BN41" s="371"/>
      <c r="BO41" s="371"/>
      <c r="BP41" s="371"/>
      <c r="BQ41" s="371"/>
      <c r="BR41" s="371"/>
      <c r="BS41" s="371"/>
      <c r="BT41" s="371"/>
      <c r="BU41" s="371"/>
      <c r="BV41" s="371"/>
      <c r="BW41" s="371"/>
      <c r="BX41" s="371"/>
      <c r="BY41" s="371"/>
      <c r="BZ41" s="371"/>
      <c r="CA41" s="371"/>
      <c r="CB41" s="371"/>
      <c r="CC41" s="371"/>
      <c r="CD41" s="371"/>
      <c r="CE41" s="371"/>
      <c r="CF41" s="371"/>
      <c r="CG41" s="371"/>
      <c r="CH41" s="371"/>
      <c r="CI41" s="371"/>
      <c r="CJ41" s="371"/>
      <c r="CK41" s="371"/>
      <c r="CL41" s="371"/>
      <c r="CM41" s="371"/>
      <c r="CN41" s="371"/>
      <c r="CO41" s="371"/>
      <c r="CP41" s="371"/>
      <c r="CQ41" s="371"/>
      <c r="CR41" s="371"/>
      <c r="CS41" s="371"/>
      <c r="CT41" s="371"/>
      <c r="CU41" s="371"/>
      <c r="CV41" s="371"/>
      <c r="CW41" s="371"/>
      <c r="CX41" s="371"/>
      <c r="CY41" s="371"/>
      <c r="CZ41" s="371"/>
      <c r="DA41" s="371"/>
      <c r="DB41" s="371"/>
      <c r="DC41" s="371"/>
      <c r="DD41" s="371"/>
      <c r="DE41" s="371"/>
      <c r="DF41" s="371"/>
      <c r="DG41" s="371"/>
      <c r="DH41" s="371"/>
      <c r="DI41" s="371"/>
      <c r="DJ41" s="371"/>
      <c r="DK41" s="371"/>
      <c r="DL41" s="371"/>
      <c r="DM41" s="371"/>
      <c r="DN41" s="371"/>
      <c r="DO41" s="371"/>
      <c r="DP41" s="371"/>
      <c r="DQ41" s="371"/>
      <c r="DR41" s="371"/>
    </row>
    <row r="42" spans="1:122" ht="15" customHeight="1">
      <c r="A42" s="641"/>
      <c r="B42" s="323">
        <f t="shared" ref="B42:B44" si="27">B41+1</f>
        <v>46171</v>
      </c>
      <c r="C42" s="324" t="str">
        <f t="shared" ref="C42:C43" si="28">TEXT(B42,"ddd")</f>
        <v>Jum</v>
      </c>
      <c r="D42" s="482">
        <f t="shared" ref="D42:D43" si="29">SUM(E42:BD42)</f>
        <v>202277.55361290323</v>
      </c>
      <c r="E42" s="483">
        <v>1199.5729032258068</v>
      </c>
      <c r="F42" s="483">
        <v>2000</v>
      </c>
      <c r="G42" s="483">
        <v>1129.7312903225857</v>
      </c>
      <c r="H42" s="483">
        <v>3282.5161290322658</v>
      </c>
      <c r="I42" s="483">
        <v>644.02064516129087</v>
      </c>
      <c r="J42" s="483">
        <v>0</v>
      </c>
      <c r="K42" s="496">
        <v>499.97064516129024</v>
      </c>
      <c r="L42" s="496">
        <v>603.76322580644887</v>
      </c>
      <c r="M42" s="496">
        <v>673.27548387096704</v>
      </c>
      <c r="N42" s="483">
        <v>5514.1990322580623</v>
      </c>
      <c r="O42" s="483">
        <v>6600.0622580645213</v>
      </c>
      <c r="P42" s="483">
        <v>1000</v>
      </c>
      <c r="Q42" s="483">
        <v>16000</v>
      </c>
      <c r="R42" s="502">
        <v>4000</v>
      </c>
      <c r="S42" s="502">
        <v>48000</v>
      </c>
      <c r="T42" s="502">
        <v>0</v>
      </c>
      <c r="U42" s="483">
        <v>7000</v>
      </c>
      <c r="V42" s="502">
        <v>0</v>
      </c>
      <c r="W42" s="502">
        <v>2000</v>
      </c>
      <c r="X42" s="502">
        <v>500</v>
      </c>
      <c r="Y42" s="496">
        <v>1000</v>
      </c>
      <c r="Z42" s="502">
        <v>5500</v>
      </c>
      <c r="AA42" s="502">
        <v>70.054838709677327</v>
      </c>
      <c r="AB42" s="483">
        <v>89.451612903225808</v>
      </c>
      <c r="AC42" s="502">
        <v>3500</v>
      </c>
      <c r="AD42" s="502">
        <v>1300</v>
      </c>
      <c r="AE42" s="483">
        <v>3000</v>
      </c>
      <c r="AF42" s="502">
        <v>5000</v>
      </c>
      <c r="AG42" s="483">
        <v>2020.8603225806426</v>
      </c>
      <c r="AH42" s="483">
        <v>800</v>
      </c>
      <c r="AI42" s="483">
        <v>7200</v>
      </c>
      <c r="AJ42" s="483">
        <v>3499.876774193548</v>
      </c>
      <c r="AK42" s="483">
        <v>2043.2745161290325</v>
      </c>
      <c r="AL42" s="483">
        <v>1999.5303225806451</v>
      </c>
      <c r="AM42" s="502">
        <v>1000</v>
      </c>
      <c r="AN42" s="483">
        <v>11007.047419354845</v>
      </c>
      <c r="AO42" s="483">
        <v>1519.5448387096778</v>
      </c>
      <c r="AP42" s="483">
        <v>3999.6741935483842</v>
      </c>
      <c r="AQ42" s="487">
        <v>9000.0570967741915</v>
      </c>
      <c r="AR42" s="502">
        <v>8000</v>
      </c>
      <c r="AS42" s="502">
        <v>3500</v>
      </c>
      <c r="AT42" s="483">
        <v>726.8151612903232</v>
      </c>
      <c r="AU42" s="483">
        <v>3018.0416129032269</v>
      </c>
      <c r="AV42" s="496">
        <v>2044.9996774193546</v>
      </c>
      <c r="AW42" s="496">
        <v>369.61070967741654</v>
      </c>
      <c r="AX42" s="496">
        <v>0</v>
      </c>
      <c r="AY42" s="496">
        <v>1121.900322580635</v>
      </c>
      <c r="AZ42" s="496">
        <v>1800</v>
      </c>
      <c r="BA42" s="496">
        <v>2499.7025806451697</v>
      </c>
      <c r="BB42" s="496">
        <v>0</v>
      </c>
      <c r="BC42" s="496">
        <v>15000</v>
      </c>
      <c r="BD42" s="496">
        <v>0</v>
      </c>
      <c r="BE42" s="371"/>
      <c r="BF42" s="371"/>
      <c r="BG42" s="371"/>
      <c r="BH42" s="371"/>
      <c r="BI42" s="371"/>
      <c r="BJ42" s="371"/>
      <c r="BK42" s="371"/>
      <c r="BL42" s="371"/>
      <c r="BM42" s="371"/>
      <c r="BN42" s="371"/>
      <c r="BO42" s="371"/>
      <c r="BP42" s="371"/>
      <c r="BQ42" s="371"/>
      <c r="BR42" s="371"/>
      <c r="BS42" s="371"/>
      <c r="BT42" s="371"/>
      <c r="BU42" s="371"/>
      <c r="BV42" s="371"/>
      <c r="BW42" s="371"/>
      <c r="BX42" s="371"/>
      <c r="BY42" s="371"/>
      <c r="BZ42" s="371"/>
      <c r="CA42" s="371"/>
      <c r="CB42" s="371"/>
      <c r="CC42" s="371"/>
      <c r="CD42" s="371"/>
      <c r="CE42" s="371"/>
      <c r="CF42" s="371"/>
      <c r="CG42" s="371"/>
      <c r="CH42" s="371"/>
      <c r="CI42" s="371"/>
      <c r="CJ42" s="371"/>
      <c r="CK42" s="371"/>
      <c r="CL42" s="371"/>
      <c r="CM42" s="371"/>
      <c r="CN42" s="371"/>
      <c r="CO42" s="371"/>
      <c r="CP42" s="371"/>
      <c r="CQ42" s="371"/>
      <c r="CR42" s="371"/>
      <c r="CS42" s="371"/>
      <c r="CT42" s="371"/>
      <c r="CU42" s="371"/>
      <c r="CV42" s="371"/>
      <c r="CW42" s="371"/>
      <c r="CX42" s="371"/>
      <c r="CY42" s="371"/>
      <c r="CZ42" s="371"/>
      <c r="DA42" s="371"/>
      <c r="DB42" s="371"/>
      <c r="DC42" s="371"/>
      <c r="DD42" s="371"/>
      <c r="DE42" s="371"/>
      <c r="DF42" s="371"/>
      <c r="DG42" s="371"/>
      <c r="DH42" s="371"/>
      <c r="DI42" s="371"/>
      <c r="DJ42" s="371"/>
      <c r="DK42" s="371"/>
      <c r="DL42" s="371"/>
      <c r="DM42" s="371"/>
      <c r="DN42" s="371"/>
      <c r="DO42" s="371"/>
      <c r="DP42" s="371"/>
      <c r="DQ42" s="371"/>
      <c r="DR42" s="371"/>
    </row>
    <row r="43" spans="1:122" s="310" customFormat="1" ht="15" customHeight="1">
      <c r="A43" s="641"/>
      <c r="B43" s="328">
        <f t="shared" si="27"/>
        <v>46172</v>
      </c>
      <c r="C43" s="544" t="str">
        <f t="shared" si="28"/>
        <v>Sab</v>
      </c>
      <c r="D43" s="545">
        <f t="shared" si="29"/>
        <v>201189.77651612903</v>
      </c>
      <c r="E43" s="485">
        <v>733.57290322580695</v>
      </c>
      <c r="F43" s="485">
        <v>2000</v>
      </c>
      <c r="G43" s="485">
        <v>1129.7312903225857</v>
      </c>
      <c r="H43" s="485">
        <v>3282.5161290322658</v>
      </c>
      <c r="I43" s="485">
        <v>644.02064516129087</v>
      </c>
      <c r="J43" s="485">
        <v>0</v>
      </c>
      <c r="K43" s="498">
        <v>499.97064516129024</v>
      </c>
      <c r="L43" s="498">
        <v>603.76322580644887</v>
      </c>
      <c r="M43" s="498">
        <v>673.27548387096704</v>
      </c>
      <c r="N43" s="485">
        <v>4514.1990322580623</v>
      </c>
      <c r="O43" s="485">
        <v>6600.0622580645213</v>
      </c>
      <c r="P43" s="485">
        <v>1000</v>
      </c>
      <c r="Q43" s="485">
        <v>16000</v>
      </c>
      <c r="R43" s="505">
        <v>4000</v>
      </c>
      <c r="S43" s="505">
        <v>60000</v>
      </c>
      <c r="T43" s="505">
        <v>0</v>
      </c>
      <c r="U43" s="485">
        <v>0</v>
      </c>
      <c r="V43" s="505">
        <v>0</v>
      </c>
      <c r="W43" s="505">
        <v>2000</v>
      </c>
      <c r="X43" s="505">
        <v>500</v>
      </c>
      <c r="Y43" s="498">
        <v>1000</v>
      </c>
      <c r="Z43" s="505">
        <v>5500</v>
      </c>
      <c r="AA43" s="505">
        <v>70.054838709677327</v>
      </c>
      <c r="AB43" s="485">
        <v>89.451612903225808</v>
      </c>
      <c r="AC43" s="505">
        <v>3500</v>
      </c>
      <c r="AD43" s="505">
        <v>1300</v>
      </c>
      <c r="AE43" s="485">
        <v>3000</v>
      </c>
      <c r="AF43" s="505">
        <v>5000</v>
      </c>
      <c r="AG43" s="485">
        <v>2020.8603225806426</v>
      </c>
      <c r="AH43" s="485">
        <v>800</v>
      </c>
      <c r="AI43" s="485">
        <v>7200</v>
      </c>
      <c r="AJ43" s="485">
        <v>0</v>
      </c>
      <c r="AK43" s="485">
        <v>2043.2745161290325</v>
      </c>
      <c r="AL43" s="485">
        <v>1999.5303225806451</v>
      </c>
      <c r="AM43" s="505">
        <v>1000</v>
      </c>
      <c r="AN43" s="485">
        <v>11007.047419354845</v>
      </c>
      <c r="AO43" s="485">
        <v>1519.5448387096778</v>
      </c>
      <c r="AP43" s="485">
        <v>3999.6741935483842</v>
      </c>
      <c r="AQ43" s="506">
        <v>9000.0570967741915</v>
      </c>
      <c r="AR43" s="505">
        <v>8000</v>
      </c>
      <c r="AS43" s="505">
        <v>3500</v>
      </c>
      <c r="AT43" s="485">
        <v>726.8151612903232</v>
      </c>
      <c r="AU43" s="485">
        <v>3018.0416129032269</v>
      </c>
      <c r="AV43" s="498">
        <v>2044.9996774193546</v>
      </c>
      <c r="AW43" s="498">
        <v>369.61070967741654</v>
      </c>
      <c r="AX43" s="498">
        <v>0</v>
      </c>
      <c r="AY43" s="498">
        <v>0</v>
      </c>
      <c r="AZ43" s="498">
        <v>1800</v>
      </c>
      <c r="BA43" s="498">
        <v>2499.7025806451697</v>
      </c>
      <c r="BB43" s="498">
        <v>0</v>
      </c>
      <c r="BC43" s="498">
        <v>15000</v>
      </c>
      <c r="BD43" s="498">
        <v>0</v>
      </c>
    </row>
    <row r="44" spans="1:122" s="308" customFormat="1" ht="15" customHeight="1">
      <c r="A44" s="641"/>
      <c r="B44" s="327">
        <f t="shared" si="27"/>
        <v>46173</v>
      </c>
      <c r="C44" s="443" t="str">
        <f t="shared" ref="C44" si="30">TEXT(B44,"ddd")</f>
        <v>Mgg</v>
      </c>
      <c r="D44" s="546">
        <f t="shared" ref="D44" si="31">SUM(E44:BD44)</f>
        <v>129553.09138709678</v>
      </c>
      <c r="E44" s="484">
        <v>733.57290322580695</v>
      </c>
      <c r="F44" s="484">
        <v>1000</v>
      </c>
      <c r="G44" s="484">
        <v>500</v>
      </c>
      <c r="H44" s="484">
        <v>999.51612903226578</v>
      </c>
      <c r="I44" s="484">
        <v>644.02064516129087</v>
      </c>
      <c r="J44" s="484">
        <v>0</v>
      </c>
      <c r="K44" s="497">
        <v>0</v>
      </c>
      <c r="L44" s="497">
        <v>603.76322580644887</v>
      </c>
      <c r="M44" s="497">
        <v>673.27548387096704</v>
      </c>
      <c r="N44" s="484">
        <v>0</v>
      </c>
      <c r="O44" s="484">
        <v>0</v>
      </c>
      <c r="P44" s="484">
        <v>300</v>
      </c>
      <c r="Q44" s="484">
        <v>6659.5545483870847</v>
      </c>
      <c r="R44" s="503">
        <v>4000</v>
      </c>
      <c r="S44" s="503">
        <v>60000</v>
      </c>
      <c r="T44" s="503">
        <v>0</v>
      </c>
      <c r="U44" s="484">
        <v>0</v>
      </c>
      <c r="V44" s="503">
        <v>0</v>
      </c>
      <c r="W44" s="503">
        <v>2000</v>
      </c>
      <c r="X44" s="503">
        <v>0</v>
      </c>
      <c r="Y44" s="497">
        <v>0</v>
      </c>
      <c r="Z44" s="503">
        <v>0</v>
      </c>
      <c r="AA44" s="503">
        <v>70.054838709677327</v>
      </c>
      <c r="AB44" s="484">
        <v>89.451612903225808</v>
      </c>
      <c r="AC44" s="503">
        <v>1000</v>
      </c>
      <c r="AD44" s="503">
        <v>1300</v>
      </c>
      <c r="AE44" s="484">
        <v>0</v>
      </c>
      <c r="AF44" s="503">
        <v>0</v>
      </c>
      <c r="AG44" s="484">
        <v>2020.8603225806426</v>
      </c>
      <c r="AH44" s="484">
        <v>0</v>
      </c>
      <c r="AI44" s="484">
        <v>2999.8519354838745</v>
      </c>
      <c r="AJ44" s="484">
        <v>0</v>
      </c>
      <c r="AK44" s="484">
        <v>0</v>
      </c>
      <c r="AL44" s="484">
        <v>0</v>
      </c>
      <c r="AM44" s="503">
        <v>0</v>
      </c>
      <c r="AN44" s="484">
        <v>5000</v>
      </c>
      <c r="AO44" s="484">
        <v>0</v>
      </c>
      <c r="AP44" s="484">
        <v>2000</v>
      </c>
      <c r="AQ44" s="504">
        <v>2000</v>
      </c>
      <c r="AR44" s="503">
        <v>6000</v>
      </c>
      <c r="AS44" s="503">
        <v>3500</v>
      </c>
      <c r="AT44" s="484">
        <v>726.8151612903232</v>
      </c>
      <c r="AU44" s="484">
        <v>3018.0416129032269</v>
      </c>
      <c r="AV44" s="497">
        <v>2044.9996774193546</v>
      </c>
      <c r="AW44" s="497">
        <v>369.61070967741654</v>
      </c>
      <c r="AX44" s="498">
        <v>0</v>
      </c>
      <c r="AY44" s="497">
        <v>0</v>
      </c>
      <c r="AZ44" s="497">
        <v>1800</v>
      </c>
      <c r="BA44" s="497">
        <v>2499.7025806451697</v>
      </c>
      <c r="BB44" s="497">
        <v>0</v>
      </c>
      <c r="BC44" s="497">
        <v>15000</v>
      </c>
      <c r="BD44" s="497">
        <v>0</v>
      </c>
    </row>
    <row r="45" spans="1:122" ht="15" customHeight="1">
      <c r="A45" s="541"/>
      <c r="B45" s="334" t="s">
        <v>57</v>
      </c>
      <c r="C45" s="324"/>
      <c r="D45" s="486">
        <f>SUM(D38:D44)</f>
        <v>1201086.1187419356</v>
      </c>
      <c r="E45" s="486">
        <f t="shared" ref="E45:BD45" si="32">SUM(E38:E44)</f>
        <v>5065.8645161290342</v>
      </c>
      <c r="F45" s="486">
        <f t="shared" si="32"/>
        <v>10000</v>
      </c>
      <c r="G45" s="486">
        <f t="shared" si="32"/>
        <v>6018.9251612903427</v>
      </c>
      <c r="H45" s="486">
        <f t="shared" si="32"/>
        <v>16129.580645161328</v>
      </c>
      <c r="I45" s="486">
        <f t="shared" si="32"/>
        <v>4508.1445161290358</v>
      </c>
      <c r="J45" s="486">
        <f t="shared" si="32"/>
        <v>0</v>
      </c>
      <c r="K45" s="486">
        <f t="shared" si="32"/>
        <v>2999.8238709677412</v>
      </c>
      <c r="L45" s="486">
        <f t="shared" si="32"/>
        <v>4226.3425806451414</v>
      </c>
      <c r="M45" s="486">
        <f t="shared" si="32"/>
        <v>4712.9283870967693</v>
      </c>
      <c r="N45" s="486">
        <f t="shared" si="32"/>
        <v>26570.99516129031</v>
      </c>
      <c r="O45" s="486">
        <f t="shared" si="32"/>
        <v>33000.311290322607</v>
      </c>
      <c r="P45" s="486">
        <f t="shared" si="32"/>
        <v>4300</v>
      </c>
      <c r="Q45" s="486">
        <f t="shared" si="32"/>
        <v>92659.554548387081</v>
      </c>
      <c r="R45" s="486">
        <f t="shared" si="32"/>
        <v>28000</v>
      </c>
      <c r="S45" s="486">
        <f t="shared" si="32"/>
        <v>372000</v>
      </c>
      <c r="T45" s="486">
        <f t="shared" si="32"/>
        <v>0</v>
      </c>
      <c r="U45" s="486">
        <f t="shared" si="32"/>
        <v>28000</v>
      </c>
      <c r="V45" s="486">
        <f t="shared" si="32"/>
        <v>0</v>
      </c>
      <c r="W45" s="486">
        <f t="shared" si="32"/>
        <v>14000</v>
      </c>
      <c r="X45" s="486">
        <f t="shared" si="32"/>
        <v>2500</v>
      </c>
      <c r="Y45" s="486">
        <f t="shared" si="32"/>
        <v>4000</v>
      </c>
      <c r="Z45" s="486">
        <f t="shared" si="32"/>
        <v>22000</v>
      </c>
      <c r="AA45" s="486">
        <f t="shared" si="32"/>
        <v>490.38387096774125</v>
      </c>
      <c r="AB45" s="486">
        <f t="shared" si="32"/>
        <v>626.16129032258073</v>
      </c>
      <c r="AC45" s="486">
        <f t="shared" si="32"/>
        <v>15000</v>
      </c>
      <c r="AD45" s="486">
        <f t="shared" si="32"/>
        <v>9100</v>
      </c>
      <c r="AE45" s="486">
        <f t="shared" si="32"/>
        <v>12000</v>
      </c>
      <c r="AF45" s="486">
        <f t="shared" si="32"/>
        <v>25000</v>
      </c>
      <c r="AG45" s="486">
        <f t="shared" si="32"/>
        <v>10104.301612903213</v>
      </c>
      <c r="AH45" s="486">
        <f t="shared" si="32"/>
        <v>3200</v>
      </c>
      <c r="AI45" s="486">
        <f t="shared" si="32"/>
        <v>31799.851935483875</v>
      </c>
      <c r="AJ45" s="486">
        <f t="shared" si="32"/>
        <v>10499.630322580644</v>
      </c>
      <c r="AK45" s="486">
        <f t="shared" si="32"/>
        <v>8173.0980645161299</v>
      </c>
      <c r="AL45" s="486">
        <f t="shared" si="32"/>
        <v>7998.1212903225805</v>
      </c>
      <c r="AM45" s="486">
        <f t="shared" si="32"/>
        <v>4000</v>
      </c>
      <c r="AN45" s="486">
        <f t="shared" si="32"/>
        <v>65035.237096774224</v>
      </c>
      <c r="AO45" s="486">
        <f t="shared" si="32"/>
        <v>9117.2690322580675</v>
      </c>
      <c r="AP45" s="486">
        <f t="shared" si="32"/>
        <v>17998.696774193537</v>
      </c>
      <c r="AQ45" s="486">
        <f t="shared" si="32"/>
        <v>42000.228387096766</v>
      </c>
      <c r="AR45" s="486">
        <f t="shared" si="32"/>
        <v>54000</v>
      </c>
      <c r="AS45" s="486">
        <f t="shared" si="32"/>
        <v>17500</v>
      </c>
      <c r="AT45" s="486">
        <f t="shared" si="32"/>
        <v>5087.7061290322617</v>
      </c>
      <c r="AU45" s="486">
        <f t="shared" si="32"/>
        <v>21126.291290322588</v>
      </c>
      <c r="AV45" s="486">
        <f t="shared" si="32"/>
        <v>10224.998387096774</v>
      </c>
      <c r="AW45" s="486">
        <f t="shared" si="32"/>
        <v>1848.0535483870826</v>
      </c>
      <c r="AX45" s="486">
        <f t="shared" si="32"/>
        <v>0</v>
      </c>
      <c r="AY45" s="486">
        <f t="shared" si="32"/>
        <v>3365.7009677419051</v>
      </c>
      <c r="AZ45" s="486">
        <f t="shared" si="32"/>
        <v>12600</v>
      </c>
      <c r="BA45" s="486">
        <f t="shared" si="32"/>
        <v>17497.918064516187</v>
      </c>
      <c r="BB45" s="486">
        <f t="shared" si="32"/>
        <v>0</v>
      </c>
      <c r="BC45" s="486">
        <f t="shared" si="32"/>
        <v>105000</v>
      </c>
      <c r="BD45" s="486">
        <f t="shared" si="32"/>
        <v>0</v>
      </c>
      <c r="BE45" s="371"/>
      <c r="BF45" s="371"/>
      <c r="BG45" s="371"/>
      <c r="BH45" s="371"/>
      <c r="BI45" s="371"/>
      <c r="BJ45" s="371"/>
      <c r="BK45" s="371"/>
      <c r="BL45" s="371"/>
      <c r="BM45" s="371"/>
      <c r="BN45" s="371"/>
      <c r="BO45" s="371"/>
      <c r="BP45" s="371"/>
      <c r="BQ45" s="371"/>
      <c r="BR45" s="371"/>
      <c r="BS45" s="371"/>
      <c r="BT45" s="371"/>
      <c r="BU45" s="371"/>
      <c r="BV45" s="371"/>
      <c r="BW45" s="371"/>
      <c r="BX45" s="371"/>
      <c r="BY45" s="371"/>
      <c r="BZ45" s="371"/>
      <c r="CA45" s="371"/>
      <c r="CB45" s="371"/>
      <c r="CC45" s="371"/>
      <c r="CD45" s="371"/>
      <c r="CE45" s="371"/>
      <c r="CF45" s="371"/>
      <c r="CG45" s="371"/>
      <c r="CH45" s="371"/>
      <c r="CI45" s="371"/>
      <c r="CJ45" s="371"/>
      <c r="CK45" s="371"/>
      <c r="CL45" s="371"/>
      <c r="CM45" s="371"/>
      <c r="CN45" s="371"/>
      <c r="CO45" s="371"/>
      <c r="CP45" s="371"/>
      <c r="CQ45" s="371"/>
      <c r="CR45" s="371"/>
      <c r="CS45" s="371"/>
      <c r="CT45" s="371"/>
      <c r="CU45" s="371"/>
      <c r="CV45" s="371"/>
      <c r="CW45" s="371"/>
      <c r="CX45" s="371"/>
      <c r="CY45" s="371"/>
      <c r="CZ45" s="371"/>
      <c r="DA45" s="371"/>
      <c r="DB45" s="371"/>
      <c r="DC45" s="371"/>
      <c r="DD45" s="371"/>
      <c r="DE45" s="371"/>
      <c r="DF45" s="371"/>
      <c r="DG45" s="371"/>
      <c r="DH45" s="371"/>
      <c r="DI45" s="371"/>
      <c r="DJ45" s="371"/>
      <c r="DK45" s="371"/>
      <c r="DL45" s="371"/>
      <c r="DM45" s="371"/>
      <c r="DN45" s="371"/>
      <c r="DO45" s="371"/>
      <c r="DP45" s="371"/>
      <c r="DQ45" s="371"/>
      <c r="DR45" s="371"/>
    </row>
    <row r="46" spans="1:122" ht="15" customHeight="1">
      <c r="A46" s="539"/>
      <c r="B46" s="334"/>
      <c r="C46" s="324"/>
      <c r="D46" s="486"/>
      <c r="E46" s="486"/>
      <c r="F46" s="486"/>
      <c r="G46" s="486"/>
      <c r="H46" s="486"/>
      <c r="I46" s="486"/>
      <c r="J46" s="486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  <c r="AO46" s="486"/>
      <c r="AP46" s="486"/>
      <c r="AQ46" s="486"/>
      <c r="AR46" s="486"/>
      <c r="AS46" s="486"/>
      <c r="AT46" s="486"/>
      <c r="AU46" s="486"/>
      <c r="AV46" s="486"/>
      <c r="AW46" s="486"/>
      <c r="AX46" s="486"/>
      <c r="AY46" s="486"/>
      <c r="AZ46" s="486"/>
      <c r="BA46" s="486"/>
      <c r="BB46" s="486"/>
      <c r="BC46" s="486"/>
      <c r="BD46" s="486"/>
      <c r="BE46" s="371"/>
      <c r="BF46" s="371"/>
      <c r="BG46" s="371"/>
      <c r="BH46" s="371"/>
      <c r="BI46" s="371"/>
      <c r="BJ46" s="371"/>
      <c r="BK46" s="371"/>
      <c r="BL46" s="371"/>
      <c r="BM46" s="371"/>
      <c r="BN46" s="371"/>
      <c r="BO46" s="371"/>
      <c r="BP46" s="371"/>
      <c r="BQ46" s="371"/>
      <c r="BR46" s="371"/>
      <c r="BS46" s="371"/>
      <c r="BT46" s="371"/>
      <c r="BU46" s="371"/>
      <c r="BV46" s="371"/>
      <c r="BW46" s="371"/>
      <c r="BX46" s="371"/>
      <c r="BY46" s="371"/>
      <c r="BZ46" s="371"/>
      <c r="CA46" s="371"/>
      <c r="CB46" s="371"/>
      <c r="CC46" s="371"/>
      <c r="CD46" s="371"/>
      <c r="CE46" s="371"/>
      <c r="CF46" s="371"/>
      <c r="CG46" s="371"/>
      <c r="CH46" s="371"/>
      <c r="CI46" s="371"/>
      <c r="CJ46" s="371"/>
      <c r="CK46" s="371"/>
      <c r="CL46" s="371"/>
      <c r="CM46" s="371"/>
      <c r="CN46" s="371"/>
      <c r="CO46" s="371"/>
      <c r="CP46" s="371"/>
      <c r="CQ46" s="371"/>
      <c r="CR46" s="371"/>
      <c r="CS46" s="371"/>
      <c r="CT46" s="371"/>
      <c r="CU46" s="371"/>
      <c r="CV46" s="371"/>
      <c r="CW46" s="371"/>
      <c r="CX46" s="371"/>
      <c r="CY46" s="371"/>
      <c r="CZ46" s="371"/>
      <c r="DA46" s="371"/>
      <c r="DB46" s="371"/>
      <c r="DC46" s="371"/>
      <c r="DD46" s="371"/>
      <c r="DE46" s="371"/>
      <c r="DF46" s="371"/>
      <c r="DG46" s="371"/>
      <c r="DH46" s="371"/>
      <c r="DI46" s="371"/>
      <c r="DJ46" s="371"/>
      <c r="DK46" s="371"/>
      <c r="DL46" s="371"/>
      <c r="DM46" s="371"/>
      <c r="DN46" s="371"/>
      <c r="DO46" s="371"/>
      <c r="DP46" s="371"/>
      <c r="DQ46" s="371"/>
      <c r="DR46" s="371"/>
    </row>
    <row r="47" spans="1:122" ht="15" customHeight="1">
      <c r="A47" s="333"/>
      <c r="B47" s="334" t="s">
        <v>57</v>
      </c>
      <c r="C47" s="324"/>
      <c r="D47" s="486">
        <f>SUM(D18,D9,D27,D36,D45)</f>
        <v>5696891.5748709682</v>
      </c>
      <c r="E47" s="486">
        <f t="shared" ref="E47:BD47" si="33">SUM(E18,E9,E27,E36,E45)</f>
        <v>28194.468387096786</v>
      </c>
      <c r="F47" s="486">
        <f t="shared" si="33"/>
        <v>60000</v>
      </c>
      <c r="G47" s="486">
        <f t="shared" si="33"/>
        <v>32502.744838709812</v>
      </c>
      <c r="H47" s="486">
        <f t="shared" si="33"/>
        <v>82495.451612903445</v>
      </c>
      <c r="I47" s="486">
        <f t="shared" si="33"/>
        <v>19964.640000000014</v>
      </c>
      <c r="J47" s="486">
        <f t="shared" si="33"/>
        <v>0</v>
      </c>
      <c r="K47" s="486">
        <f t="shared" si="33"/>
        <v>11999.295483870965</v>
      </c>
      <c r="L47" s="486">
        <f t="shared" si="33"/>
        <v>18716.659999999913</v>
      </c>
      <c r="M47" s="486">
        <f t="shared" si="33"/>
        <v>20871.539999999979</v>
      </c>
      <c r="N47" s="486">
        <f t="shared" si="33"/>
        <v>129840.77677419348</v>
      </c>
      <c r="O47" s="486">
        <f t="shared" si="33"/>
        <v>178201.68096774208</v>
      </c>
      <c r="P47" s="486">
        <f t="shared" si="33"/>
        <v>37920.285161290318</v>
      </c>
      <c r="Q47" s="486">
        <f t="shared" si="33"/>
        <v>417297.77274193539</v>
      </c>
      <c r="R47" s="486">
        <f t="shared" si="33"/>
        <v>124000</v>
      </c>
      <c r="S47" s="486">
        <f t="shared" si="33"/>
        <v>1431000</v>
      </c>
      <c r="T47" s="486">
        <f t="shared" si="33"/>
        <v>120000</v>
      </c>
      <c r="U47" s="486">
        <f t="shared" si="33"/>
        <v>126000</v>
      </c>
      <c r="V47" s="486">
        <f t="shared" si="33"/>
        <v>0</v>
      </c>
      <c r="W47" s="486">
        <f t="shared" si="33"/>
        <v>56000</v>
      </c>
      <c r="X47" s="486">
        <f t="shared" si="33"/>
        <v>13500</v>
      </c>
      <c r="Y47" s="486">
        <f t="shared" si="33"/>
        <v>22000</v>
      </c>
      <c r="Z47" s="486">
        <f t="shared" si="33"/>
        <v>136500</v>
      </c>
      <c r="AA47" s="486">
        <f t="shared" si="33"/>
        <v>2171.6999999999966</v>
      </c>
      <c r="AB47" s="486">
        <f t="shared" si="33"/>
        <v>2773</v>
      </c>
      <c r="AC47" s="486">
        <f t="shared" si="33"/>
        <v>86500</v>
      </c>
      <c r="AD47" s="486">
        <f t="shared" si="33"/>
        <v>40300</v>
      </c>
      <c r="AE47" s="486">
        <f t="shared" si="33"/>
        <v>66000</v>
      </c>
      <c r="AF47" s="486">
        <f t="shared" si="33"/>
        <v>133000</v>
      </c>
      <c r="AG47" s="486">
        <f t="shared" si="33"/>
        <v>58604.949354838631</v>
      </c>
      <c r="AH47" s="486">
        <f t="shared" si="33"/>
        <v>19200</v>
      </c>
      <c r="AI47" s="486">
        <f t="shared" si="33"/>
        <v>181599.25967741935</v>
      </c>
      <c r="AJ47" s="486">
        <f t="shared" si="33"/>
        <v>62997.781935483872</v>
      </c>
      <c r="AK47" s="486">
        <f t="shared" si="33"/>
        <v>57211.686451612914</v>
      </c>
      <c r="AL47" s="486">
        <f t="shared" si="33"/>
        <v>51987.788387096778</v>
      </c>
      <c r="AM47" s="486">
        <f t="shared" si="33"/>
        <v>24000</v>
      </c>
      <c r="AN47" s="486">
        <f t="shared" si="33"/>
        <v>323197.32774193567</v>
      </c>
      <c r="AO47" s="486">
        <f t="shared" si="33"/>
        <v>45586.345161290337</v>
      </c>
      <c r="AP47" s="486">
        <f t="shared" si="33"/>
        <v>110991.20322580637</v>
      </c>
      <c r="AQ47" s="486">
        <f t="shared" si="33"/>
        <v>230001.48451612901</v>
      </c>
      <c r="AR47" s="486">
        <f t="shared" si="33"/>
        <v>240000</v>
      </c>
      <c r="AS47" s="486">
        <f t="shared" si="33"/>
        <v>95500</v>
      </c>
      <c r="AT47" s="486">
        <f t="shared" si="33"/>
        <v>22531.270000000019</v>
      </c>
      <c r="AU47" s="486">
        <f t="shared" si="33"/>
        <v>93559.290000000037</v>
      </c>
      <c r="AV47" s="486">
        <f t="shared" si="33"/>
        <v>57259.990967741935</v>
      </c>
      <c r="AW47" s="486">
        <f t="shared" si="33"/>
        <v>10349.099870967664</v>
      </c>
      <c r="AX47" s="486">
        <f t="shared" si="33"/>
        <v>0</v>
      </c>
      <c r="AY47" s="486">
        <f t="shared" si="33"/>
        <v>19072.305483870798</v>
      </c>
      <c r="AZ47" s="486">
        <f t="shared" si="33"/>
        <v>55800</v>
      </c>
      <c r="BA47" s="486">
        <f t="shared" si="33"/>
        <v>77490.780000000246</v>
      </c>
      <c r="BB47" s="486">
        <f t="shared" si="33"/>
        <v>0</v>
      </c>
      <c r="BC47" s="486">
        <f t="shared" si="33"/>
        <v>350000</v>
      </c>
      <c r="BD47" s="486">
        <f t="shared" si="33"/>
        <v>112200.99612903234</v>
      </c>
      <c r="BE47" s="371"/>
      <c r="BF47" s="371"/>
      <c r="BG47" s="371"/>
      <c r="BH47" s="371"/>
      <c r="BI47" s="371"/>
      <c r="BJ47" s="371"/>
      <c r="BK47" s="371"/>
      <c r="BL47" s="371"/>
      <c r="BM47" s="371"/>
      <c r="BN47" s="371"/>
      <c r="BO47" s="371"/>
      <c r="BP47" s="371"/>
      <c r="BQ47" s="371"/>
      <c r="BR47" s="371"/>
      <c r="BS47" s="371"/>
      <c r="BT47" s="371"/>
      <c r="BU47" s="371"/>
      <c r="BV47" s="371"/>
      <c r="BW47" s="371"/>
      <c r="BX47" s="371"/>
      <c r="BY47" s="371"/>
      <c r="BZ47" s="371"/>
      <c r="CA47" s="371"/>
      <c r="CB47" s="371"/>
      <c r="CC47" s="371"/>
      <c r="CD47" s="371"/>
      <c r="CE47" s="371"/>
      <c r="CF47" s="371"/>
      <c r="CG47" s="371"/>
      <c r="CH47" s="371"/>
      <c r="CI47" s="371"/>
      <c r="CJ47" s="371"/>
      <c r="CK47" s="371"/>
      <c r="CL47" s="371"/>
      <c r="CM47" s="371"/>
      <c r="CN47" s="371"/>
      <c r="CO47" s="371"/>
      <c r="CP47" s="371"/>
      <c r="CQ47" s="371"/>
      <c r="CR47" s="371"/>
      <c r="CS47" s="371"/>
      <c r="CT47" s="371"/>
      <c r="CU47" s="371"/>
      <c r="CV47" s="371"/>
      <c r="CW47" s="371"/>
      <c r="CX47" s="371"/>
      <c r="CY47" s="371"/>
      <c r="CZ47" s="371"/>
      <c r="DA47" s="371"/>
      <c r="DB47" s="371"/>
      <c r="DC47" s="371"/>
      <c r="DD47" s="371"/>
      <c r="DE47" s="371"/>
      <c r="DF47" s="371"/>
      <c r="DG47" s="371"/>
      <c r="DH47" s="371"/>
      <c r="DI47" s="371"/>
      <c r="DJ47" s="371"/>
      <c r="DK47" s="371"/>
      <c r="DL47" s="371"/>
      <c r="DM47" s="371"/>
      <c r="DN47" s="371"/>
      <c r="DO47" s="371"/>
      <c r="DP47" s="371"/>
      <c r="DQ47" s="371"/>
      <c r="DR47" s="371"/>
    </row>
    <row r="48" spans="1:122" s="372" customFormat="1" ht="16.2" thickBot="1">
      <c r="A48" s="333"/>
      <c r="B48" s="488" t="s">
        <v>58</v>
      </c>
      <c r="C48" s="489"/>
      <c r="D48" s="490">
        <f>SUM(D11:D17,D6:D8,D29:D35,D20:D26,D38:D44)</f>
        <v>5696891.5748709654</v>
      </c>
      <c r="E48" s="490">
        <f t="shared" ref="E48:BD48" si="34">SUM(E11:E17,E6:E8,E29:E35,E20:E26,E38:E44)</f>
        <v>28194.468387096771</v>
      </c>
      <c r="F48" s="490">
        <f t="shared" si="34"/>
        <v>60000</v>
      </c>
      <c r="G48" s="490">
        <f t="shared" si="34"/>
        <v>32502.74483870983</v>
      </c>
      <c r="H48" s="490">
        <f t="shared" si="34"/>
        <v>82495.45161290346</v>
      </c>
      <c r="I48" s="490">
        <f t="shared" si="34"/>
        <v>19964.64000000001</v>
      </c>
      <c r="J48" s="490">
        <f t="shared" si="34"/>
        <v>0</v>
      </c>
      <c r="K48" s="490">
        <f t="shared" si="34"/>
        <v>11999.29548387097</v>
      </c>
      <c r="L48" s="490">
        <f t="shared" si="34"/>
        <v>18716.65999999992</v>
      </c>
      <c r="M48" s="490">
        <f t="shared" si="34"/>
        <v>20871.539999999961</v>
      </c>
      <c r="N48" s="490">
        <f t="shared" si="34"/>
        <v>129840.77677419355</v>
      </c>
      <c r="O48" s="490">
        <f t="shared" si="34"/>
        <v>178201.68096774197</v>
      </c>
      <c r="P48" s="490">
        <f t="shared" si="34"/>
        <v>37920.285161290318</v>
      </c>
      <c r="Q48" s="490">
        <f t="shared" si="34"/>
        <v>417297.77274193539</v>
      </c>
      <c r="R48" s="490">
        <f t="shared" si="34"/>
        <v>124000</v>
      </c>
      <c r="S48" s="490">
        <f t="shared" si="34"/>
        <v>1431000</v>
      </c>
      <c r="T48" s="490">
        <f t="shared" si="34"/>
        <v>120000</v>
      </c>
      <c r="U48" s="490">
        <f t="shared" si="34"/>
        <v>126000</v>
      </c>
      <c r="V48" s="490">
        <f t="shared" si="34"/>
        <v>0</v>
      </c>
      <c r="W48" s="490">
        <f t="shared" si="34"/>
        <v>56000</v>
      </c>
      <c r="X48" s="490">
        <f t="shared" si="34"/>
        <v>13500</v>
      </c>
      <c r="Y48" s="490">
        <f t="shared" si="34"/>
        <v>22000</v>
      </c>
      <c r="Z48" s="490">
        <f t="shared" si="34"/>
        <v>136500</v>
      </c>
      <c r="AA48" s="490">
        <f t="shared" si="34"/>
        <v>2171.699999999998</v>
      </c>
      <c r="AB48" s="490">
        <f t="shared" si="34"/>
        <v>2773.0000000000009</v>
      </c>
      <c r="AC48" s="490">
        <f t="shared" si="34"/>
        <v>86500</v>
      </c>
      <c r="AD48" s="490">
        <f t="shared" si="34"/>
        <v>40300</v>
      </c>
      <c r="AE48" s="490">
        <f t="shared" si="34"/>
        <v>66000</v>
      </c>
      <c r="AF48" s="490">
        <f t="shared" si="34"/>
        <v>133000</v>
      </c>
      <c r="AG48" s="490">
        <f t="shared" si="34"/>
        <v>58604.949354838653</v>
      </c>
      <c r="AH48" s="490">
        <f t="shared" si="34"/>
        <v>19200</v>
      </c>
      <c r="AI48" s="490">
        <f t="shared" si="34"/>
        <v>181599.25967741935</v>
      </c>
      <c r="AJ48" s="490">
        <f t="shared" si="34"/>
        <v>62997.781935483843</v>
      </c>
      <c r="AK48" s="490">
        <f t="shared" si="34"/>
        <v>57211.686451612884</v>
      </c>
      <c r="AL48" s="490">
        <f t="shared" si="34"/>
        <v>51987.788387096749</v>
      </c>
      <c r="AM48" s="490">
        <f t="shared" si="34"/>
        <v>24000</v>
      </c>
      <c r="AN48" s="490">
        <f t="shared" si="34"/>
        <v>323197.32774193567</v>
      </c>
      <c r="AO48" s="490">
        <f t="shared" si="34"/>
        <v>45586.345161290315</v>
      </c>
      <c r="AP48" s="490">
        <f t="shared" si="34"/>
        <v>110991.20322580644</v>
      </c>
      <c r="AQ48" s="490">
        <f t="shared" si="34"/>
        <v>230001.48451612904</v>
      </c>
      <c r="AR48" s="490">
        <f t="shared" si="34"/>
        <v>240000</v>
      </c>
      <c r="AS48" s="490">
        <f t="shared" si="34"/>
        <v>95500</v>
      </c>
      <c r="AT48" s="490">
        <f t="shared" si="34"/>
        <v>22531.27000000003</v>
      </c>
      <c r="AU48" s="490">
        <f t="shared" si="34"/>
        <v>93559.289999999979</v>
      </c>
      <c r="AV48" s="490">
        <f t="shared" si="34"/>
        <v>57259.990967741949</v>
      </c>
      <c r="AW48" s="490">
        <f t="shared" si="34"/>
        <v>10349.099870967662</v>
      </c>
      <c r="AX48" s="490">
        <f t="shared" si="34"/>
        <v>0</v>
      </c>
      <c r="AY48" s="490">
        <f t="shared" si="34"/>
        <v>19072.305483870798</v>
      </c>
      <c r="AZ48" s="490">
        <f t="shared" si="34"/>
        <v>55800</v>
      </c>
      <c r="BA48" s="490">
        <f t="shared" si="34"/>
        <v>77490.78000000029</v>
      </c>
      <c r="BB48" s="490">
        <f t="shared" si="34"/>
        <v>0</v>
      </c>
      <c r="BC48" s="490">
        <f t="shared" si="34"/>
        <v>350000</v>
      </c>
      <c r="BD48" s="490">
        <f t="shared" si="34"/>
        <v>112200.99612903228</v>
      </c>
    </row>
    <row r="49" spans="2:122" ht="18.75" customHeight="1" thickTop="1">
      <c r="B49" s="491" t="s">
        <v>59</v>
      </c>
      <c r="C49" s="492"/>
      <c r="E49" s="493"/>
      <c r="F49" s="493"/>
      <c r="G49" s="494"/>
      <c r="AG49" s="508"/>
      <c r="AH49" s="494"/>
      <c r="AT49" s="512"/>
      <c r="AV49" s="371"/>
      <c r="AW49" s="371"/>
      <c r="AX49" s="371"/>
      <c r="AY49" s="371"/>
      <c r="AZ49" s="371"/>
      <c r="BB49" s="371"/>
      <c r="BC49" s="371"/>
      <c r="BD49" s="371"/>
      <c r="DR49" s="371"/>
    </row>
    <row r="50" spans="2:122" ht="18.75" customHeight="1">
      <c r="B50" s="491" t="s">
        <v>59</v>
      </c>
      <c r="C50" s="492"/>
      <c r="E50" s="493"/>
      <c r="F50" s="493"/>
      <c r="G50" s="494"/>
      <c r="AG50" s="508"/>
      <c r="AH50" s="494"/>
      <c r="AT50" s="512"/>
      <c r="AV50" s="371"/>
      <c r="AW50" s="371"/>
      <c r="AX50" s="371"/>
      <c r="AY50" s="371"/>
      <c r="AZ50" s="371"/>
      <c r="BB50" s="371"/>
      <c r="BC50" s="371"/>
      <c r="BD50" s="371"/>
      <c r="DR50" s="371"/>
    </row>
    <row r="51" spans="2:122" ht="18.75" customHeight="1">
      <c r="B51" s="491" t="s">
        <v>59</v>
      </c>
      <c r="C51" s="492"/>
      <c r="E51" s="493"/>
      <c r="F51" s="493"/>
      <c r="G51" s="494"/>
      <c r="AG51" s="508"/>
      <c r="AH51" s="494"/>
      <c r="AT51" s="512"/>
      <c r="AV51" s="371"/>
      <c r="AW51" s="371"/>
      <c r="AX51" s="371"/>
      <c r="AY51" s="371"/>
      <c r="AZ51" s="371"/>
      <c r="BB51" s="371"/>
      <c r="BC51" s="371"/>
      <c r="BD51" s="371"/>
      <c r="DR51" s="371"/>
    </row>
    <row r="52" spans="2:122" ht="18.75" customHeight="1">
      <c r="B52" s="491" t="s">
        <v>59</v>
      </c>
      <c r="C52" s="492"/>
      <c r="E52" s="493"/>
      <c r="F52" s="493"/>
      <c r="G52" s="494"/>
      <c r="AG52" s="508"/>
      <c r="AH52" s="494"/>
      <c r="AT52" s="512"/>
      <c r="AV52" s="371"/>
      <c r="AW52" s="371"/>
      <c r="AX52" s="371"/>
      <c r="AY52" s="371"/>
      <c r="AZ52" s="371"/>
      <c r="BB52" s="371"/>
      <c r="BC52" s="371"/>
      <c r="BD52" s="371"/>
      <c r="DR52" s="371"/>
    </row>
    <row r="53" spans="2:122" ht="18.75" customHeight="1">
      <c r="B53" s="491" t="s">
        <v>59</v>
      </c>
      <c r="C53" s="492"/>
      <c r="E53" s="493"/>
      <c r="F53" s="493"/>
      <c r="G53" s="494"/>
      <c r="AG53" s="508"/>
      <c r="AH53" s="494"/>
      <c r="AT53" s="512"/>
      <c r="AV53" s="371"/>
      <c r="AW53" s="371"/>
      <c r="AX53" s="371"/>
      <c r="AY53" s="371"/>
      <c r="AZ53" s="371"/>
      <c r="BB53" s="371"/>
      <c r="BC53" s="371"/>
      <c r="BD53" s="371"/>
      <c r="DR53" s="371"/>
    </row>
    <row r="54" spans="2:122" ht="18.75" customHeight="1">
      <c r="B54" s="491" t="s">
        <v>59</v>
      </c>
      <c r="C54" s="492"/>
      <c r="E54" s="493"/>
      <c r="F54" s="493"/>
      <c r="G54" s="494"/>
      <c r="AG54" s="508"/>
      <c r="AH54" s="494"/>
      <c r="AT54" s="512"/>
      <c r="AV54" s="371"/>
      <c r="AW54" s="371"/>
      <c r="AX54" s="371"/>
      <c r="AY54" s="371"/>
      <c r="AZ54" s="371"/>
      <c r="BB54" s="371"/>
      <c r="BC54" s="371"/>
      <c r="BD54" s="371"/>
      <c r="DR54" s="371"/>
    </row>
    <row r="55" spans="2:122" ht="18.75" customHeight="1">
      <c r="B55" s="491" t="s">
        <v>59</v>
      </c>
      <c r="C55" s="492"/>
      <c r="E55" s="493"/>
      <c r="F55" s="493"/>
      <c r="G55" s="494"/>
      <c r="AG55" s="508"/>
      <c r="AH55" s="494"/>
      <c r="AT55" s="512"/>
      <c r="AV55" s="371"/>
      <c r="AW55" s="371"/>
      <c r="AX55" s="371"/>
      <c r="AY55" s="371"/>
      <c r="AZ55" s="371"/>
      <c r="BB55" s="371"/>
      <c r="BC55" s="371"/>
      <c r="BD55" s="371"/>
      <c r="DR55" s="371"/>
    </row>
    <row r="56" spans="2:122" ht="18.75" customHeight="1">
      <c r="B56" s="491" t="s">
        <v>59</v>
      </c>
      <c r="C56" s="492"/>
      <c r="E56" s="493"/>
      <c r="F56" s="493"/>
      <c r="G56" s="494"/>
      <c r="AG56" s="508"/>
      <c r="AH56" s="494"/>
      <c r="AT56" s="512"/>
      <c r="AV56" s="371"/>
      <c r="AW56" s="371"/>
      <c r="AX56" s="371"/>
      <c r="AY56" s="371"/>
      <c r="AZ56" s="371"/>
      <c r="BB56" s="371"/>
      <c r="BC56" s="371"/>
      <c r="BD56" s="371"/>
      <c r="DR56" s="371"/>
    </row>
    <row r="57" spans="2:122" ht="18.75" customHeight="1">
      <c r="B57" s="491" t="s">
        <v>59</v>
      </c>
      <c r="C57" s="492"/>
      <c r="E57" s="493"/>
      <c r="F57" s="493"/>
      <c r="G57" s="494"/>
      <c r="AG57" s="508"/>
      <c r="AH57" s="494"/>
      <c r="AT57" s="512"/>
      <c r="AV57" s="371"/>
      <c r="AW57" s="371"/>
      <c r="AX57" s="371"/>
      <c r="AY57" s="371"/>
      <c r="AZ57" s="371"/>
      <c r="BB57" s="371"/>
      <c r="BC57" s="371"/>
      <c r="BD57" s="371"/>
      <c r="DR57" s="371"/>
    </row>
    <row r="58" spans="2:122" ht="18.75" customHeight="1">
      <c r="B58" s="491" t="s">
        <v>59</v>
      </c>
      <c r="C58" s="492"/>
      <c r="E58" s="493"/>
      <c r="F58" s="493"/>
      <c r="G58" s="494"/>
      <c r="AG58" s="508"/>
      <c r="AH58" s="494"/>
      <c r="AT58" s="512"/>
      <c r="AV58" s="371"/>
      <c r="AW58" s="371"/>
      <c r="AX58" s="371"/>
      <c r="AY58" s="371"/>
      <c r="AZ58" s="371"/>
      <c r="BB58" s="371"/>
      <c r="BC58" s="371"/>
      <c r="BD58" s="371"/>
      <c r="DR58" s="371"/>
    </row>
    <row r="59" spans="2:122" ht="18.75" customHeight="1">
      <c r="B59" s="491" t="s">
        <v>59</v>
      </c>
      <c r="C59" s="492"/>
      <c r="E59" s="493"/>
      <c r="F59" s="493"/>
      <c r="G59" s="494"/>
      <c r="AG59" s="508"/>
      <c r="AH59" s="494"/>
      <c r="AT59" s="512"/>
      <c r="AV59" s="371"/>
      <c r="AW59" s="371"/>
      <c r="AX59" s="371"/>
      <c r="AY59" s="371"/>
      <c r="AZ59" s="371"/>
      <c r="BB59" s="371"/>
      <c r="BC59" s="371"/>
      <c r="BD59" s="371"/>
      <c r="DR59" s="371"/>
    </row>
    <row r="60" spans="2:122" ht="18.75" customHeight="1">
      <c r="B60" s="491" t="s">
        <v>59</v>
      </c>
      <c r="C60" s="492"/>
      <c r="E60" s="493"/>
      <c r="F60" s="493"/>
      <c r="G60" s="494"/>
      <c r="AG60" s="508"/>
      <c r="AH60" s="494"/>
      <c r="AT60" s="512"/>
      <c r="AV60" s="371"/>
      <c r="AW60" s="371"/>
      <c r="AX60" s="371"/>
      <c r="AY60" s="371"/>
      <c r="AZ60" s="371"/>
      <c r="BB60" s="371"/>
      <c r="BC60" s="371"/>
      <c r="BD60" s="371"/>
      <c r="DR60" s="371"/>
    </row>
    <row r="61" spans="2:122" ht="18.75" customHeight="1">
      <c r="B61" s="491" t="s">
        <v>59</v>
      </c>
      <c r="C61" s="492"/>
      <c r="E61" s="493"/>
      <c r="F61" s="493"/>
      <c r="G61" s="494"/>
      <c r="AG61" s="508"/>
      <c r="AH61" s="494"/>
      <c r="AT61" s="512"/>
      <c r="AV61" s="371"/>
      <c r="AW61" s="371"/>
      <c r="AX61" s="371"/>
      <c r="AY61" s="371"/>
      <c r="AZ61" s="371"/>
      <c r="BB61" s="371"/>
      <c r="BC61" s="371"/>
      <c r="BD61" s="371"/>
      <c r="DR61" s="371"/>
    </row>
    <row r="62" spans="2:122" ht="18.75" customHeight="1">
      <c r="B62" s="491" t="s">
        <v>59</v>
      </c>
      <c r="C62" s="492"/>
      <c r="E62" s="493"/>
      <c r="F62" s="493"/>
      <c r="G62" s="494"/>
      <c r="AG62" s="508"/>
      <c r="AH62" s="494"/>
      <c r="AT62" s="512"/>
      <c r="AV62" s="371"/>
      <c r="AW62" s="371"/>
      <c r="AX62" s="371"/>
      <c r="AY62" s="371"/>
      <c r="AZ62" s="371"/>
      <c r="BB62" s="371"/>
      <c r="BC62" s="371"/>
      <c r="BD62" s="371"/>
      <c r="DR62" s="371"/>
    </row>
    <row r="63" spans="2:122" ht="18.75" customHeight="1">
      <c r="B63" s="491" t="s">
        <v>59</v>
      </c>
      <c r="C63" s="492"/>
      <c r="E63" s="493"/>
      <c r="F63" s="493"/>
      <c r="G63" s="494"/>
      <c r="AG63" s="508"/>
      <c r="AH63" s="494"/>
      <c r="AT63" s="512"/>
      <c r="AV63" s="371"/>
      <c r="AW63" s="371"/>
      <c r="AX63" s="371"/>
      <c r="AY63" s="371"/>
      <c r="AZ63" s="371"/>
      <c r="BB63" s="371"/>
      <c r="BC63" s="371"/>
      <c r="BD63" s="371"/>
      <c r="DR63" s="371"/>
    </row>
    <row r="64" spans="2:122" ht="18.75" customHeight="1">
      <c r="B64" s="491" t="s">
        <v>59</v>
      </c>
      <c r="C64" s="492"/>
      <c r="E64" s="493"/>
      <c r="F64" s="493"/>
      <c r="G64" s="494"/>
      <c r="AG64" s="508"/>
      <c r="AH64" s="494"/>
      <c r="AT64" s="512"/>
      <c r="AV64" s="371"/>
      <c r="AW64" s="371"/>
      <c r="AX64" s="371"/>
      <c r="AY64" s="371"/>
      <c r="AZ64" s="371"/>
      <c r="BB64" s="371"/>
      <c r="BC64" s="371"/>
      <c r="BD64" s="371"/>
      <c r="DR64" s="371"/>
    </row>
    <row r="65" spans="2:122" ht="18.75" customHeight="1">
      <c r="B65" s="491" t="s">
        <v>59</v>
      </c>
      <c r="C65" s="492"/>
      <c r="E65" s="493"/>
      <c r="F65" s="493"/>
      <c r="G65" s="494"/>
      <c r="AG65" s="508"/>
      <c r="AH65" s="494"/>
      <c r="AT65" s="512"/>
      <c r="AV65" s="371"/>
      <c r="AW65" s="371"/>
      <c r="AX65" s="371"/>
      <c r="AY65" s="371"/>
      <c r="AZ65" s="371"/>
      <c r="BB65" s="371"/>
      <c r="BC65" s="371"/>
      <c r="BD65" s="371"/>
      <c r="DR65" s="371"/>
    </row>
    <row r="66" spans="2:122" ht="18.75" customHeight="1">
      <c r="B66" s="491" t="s">
        <v>59</v>
      </c>
      <c r="C66" s="492"/>
      <c r="E66" s="493"/>
      <c r="F66" s="493"/>
      <c r="G66" s="494"/>
      <c r="AG66" s="508"/>
      <c r="AH66" s="494"/>
      <c r="AT66" s="512"/>
      <c r="AV66" s="371"/>
      <c r="AW66" s="371"/>
      <c r="AX66" s="371"/>
      <c r="AY66" s="371"/>
      <c r="AZ66" s="371"/>
      <c r="BB66" s="371"/>
      <c r="BC66" s="371"/>
      <c r="BD66" s="371"/>
      <c r="DR66" s="371"/>
    </row>
    <row r="67" spans="2:122" ht="18.75" customHeight="1">
      <c r="B67" s="491" t="s">
        <v>59</v>
      </c>
      <c r="C67" s="492"/>
      <c r="E67" s="493"/>
      <c r="F67" s="493"/>
      <c r="G67" s="494"/>
      <c r="AG67" s="508"/>
      <c r="AH67" s="494"/>
      <c r="AT67" s="512"/>
      <c r="AV67" s="371"/>
      <c r="AW67" s="371"/>
      <c r="AX67" s="371"/>
      <c r="AY67" s="371"/>
      <c r="AZ67" s="371"/>
      <c r="BB67" s="371"/>
      <c r="BC67" s="371"/>
      <c r="BD67" s="371"/>
      <c r="DR67" s="371"/>
    </row>
    <row r="68" spans="2:122" ht="18.75" customHeight="1">
      <c r="B68" s="491" t="s">
        <v>59</v>
      </c>
      <c r="C68" s="492"/>
      <c r="E68" s="493"/>
      <c r="F68" s="493"/>
      <c r="G68" s="494"/>
      <c r="AG68" s="508"/>
      <c r="AH68" s="494"/>
      <c r="AT68" s="512"/>
      <c r="AV68" s="371"/>
      <c r="AW68" s="371"/>
      <c r="AX68" s="371"/>
      <c r="AY68" s="371"/>
      <c r="AZ68" s="371"/>
      <c r="BB68" s="371"/>
      <c r="BC68" s="371"/>
      <c r="BD68" s="371"/>
      <c r="DR68" s="371"/>
    </row>
    <row r="69" spans="2:122" ht="18.75" customHeight="1">
      <c r="B69" s="491" t="s">
        <v>59</v>
      </c>
      <c r="C69" s="492"/>
      <c r="E69" s="493"/>
      <c r="F69" s="493"/>
      <c r="G69" s="494"/>
      <c r="AG69" s="508"/>
      <c r="AH69" s="494"/>
      <c r="AT69" s="512"/>
      <c r="AV69" s="371"/>
      <c r="AW69" s="371"/>
      <c r="AX69" s="371"/>
      <c r="AY69" s="371"/>
      <c r="AZ69" s="371"/>
      <c r="BB69" s="371"/>
      <c r="BC69" s="371"/>
      <c r="BD69" s="371"/>
      <c r="DR69" s="371"/>
    </row>
    <row r="70" spans="2:122" ht="18.75" customHeight="1">
      <c r="B70" s="491" t="s">
        <v>59</v>
      </c>
      <c r="C70" s="492"/>
      <c r="E70" s="493"/>
      <c r="F70" s="493"/>
      <c r="G70" s="494"/>
      <c r="AG70" s="508"/>
      <c r="AH70" s="494"/>
      <c r="AT70" s="512"/>
      <c r="AV70" s="371"/>
      <c r="AW70" s="371"/>
      <c r="AX70" s="371"/>
      <c r="AY70" s="371"/>
      <c r="AZ70" s="371"/>
      <c r="BB70" s="371"/>
      <c r="BC70" s="371"/>
      <c r="BD70" s="371"/>
      <c r="DR70" s="371"/>
    </row>
    <row r="71" spans="2:122" ht="18.75" customHeight="1">
      <c r="B71" s="491" t="s">
        <v>59</v>
      </c>
      <c r="C71" s="492"/>
      <c r="E71" s="493"/>
      <c r="F71" s="493"/>
      <c r="G71" s="494"/>
      <c r="AG71" s="508"/>
      <c r="AH71" s="494"/>
      <c r="AT71" s="512"/>
      <c r="AV71" s="371"/>
      <c r="AW71" s="371"/>
      <c r="AX71" s="371"/>
      <c r="AY71" s="371"/>
      <c r="AZ71" s="371"/>
      <c r="BB71" s="371"/>
      <c r="BC71" s="371"/>
      <c r="BD71" s="371"/>
      <c r="DR71" s="371"/>
    </row>
    <row r="72" spans="2:122" ht="18.75" customHeight="1">
      <c r="B72" s="491" t="s">
        <v>59</v>
      </c>
      <c r="C72" s="492"/>
      <c r="E72" s="493"/>
      <c r="F72" s="493"/>
      <c r="G72" s="494"/>
      <c r="AG72" s="508"/>
      <c r="AH72" s="494"/>
      <c r="AT72" s="512"/>
      <c r="AV72" s="371"/>
      <c r="AW72" s="371"/>
      <c r="AX72" s="371"/>
      <c r="AY72" s="371"/>
      <c r="AZ72" s="371"/>
      <c r="BB72" s="371"/>
      <c r="BC72" s="371"/>
      <c r="BD72" s="371"/>
      <c r="DR72" s="371"/>
    </row>
    <row r="73" spans="2:122" ht="18.75" customHeight="1">
      <c r="B73" s="491" t="s">
        <v>59</v>
      </c>
      <c r="C73" s="492"/>
      <c r="E73" s="493"/>
      <c r="F73" s="493"/>
      <c r="G73" s="494"/>
      <c r="AG73" s="508"/>
      <c r="AH73" s="494"/>
      <c r="AT73" s="512"/>
      <c r="AV73" s="371"/>
      <c r="AW73" s="371"/>
      <c r="AX73" s="371"/>
      <c r="AY73" s="371"/>
      <c r="AZ73" s="371"/>
      <c r="BB73" s="371"/>
      <c r="BC73" s="371"/>
      <c r="BD73" s="371"/>
      <c r="DR73" s="371"/>
    </row>
    <row r="74" spans="2:122" ht="18.75" customHeight="1">
      <c r="B74" s="491" t="s">
        <v>59</v>
      </c>
      <c r="C74" s="492"/>
      <c r="E74" s="493"/>
      <c r="F74" s="493"/>
      <c r="G74" s="494"/>
      <c r="AG74" s="508"/>
      <c r="AH74" s="494"/>
      <c r="AT74" s="512"/>
      <c r="AV74" s="371"/>
      <c r="AW74" s="371"/>
      <c r="AX74" s="371"/>
      <c r="AY74" s="371"/>
      <c r="AZ74" s="371"/>
      <c r="BB74" s="371"/>
      <c r="BC74" s="371"/>
      <c r="BD74" s="371"/>
      <c r="DR74" s="371"/>
    </row>
    <row r="75" spans="2:122" ht="18.75" customHeight="1">
      <c r="B75" s="516" t="s">
        <v>60</v>
      </c>
      <c r="F75" s="493"/>
      <c r="G75" s="517"/>
      <c r="AG75" s="521"/>
      <c r="AH75" s="517"/>
      <c r="AT75" s="512"/>
      <c r="AV75" s="371"/>
      <c r="AW75" s="371"/>
      <c r="AX75" s="371"/>
      <c r="AY75" s="371"/>
      <c r="AZ75" s="371"/>
      <c r="BB75" s="371"/>
      <c r="BC75" s="371"/>
      <c r="BD75" s="371"/>
    </row>
    <row r="76" spans="2:122" ht="18.75" customHeight="1">
      <c r="B76" s="516" t="s">
        <v>61</v>
      </c>
      <c r="F76" s="518"/>
      <c r="G76" s="519"/>
      <c r="H76" s="520"/>
      <c r="Z76" s="520"/>
      <c r="AG76" s="521"/>
      <c r="AH76" s="517"/>
      <c r="AT76" s="512"/>
      <c r="AV76" s="371"/>
      <c r="AW76" s="371"/>
      <c r="AX76" s="371"/>
      <c r="AY76" s="371"/>
      <c r="AZ76" s="371"/>
      <c r="BB76" s="371"/>
      <c r="BC76" s="371"/>
      <c r="BD76" s="371"/>
    </row>
    <row r="77" spans="2:122" ht="18.75" customHeight="1">
      <c r="B77" s="516" t="s">
        <v>62</v>
      </c>
      <c r="F77" s="494"/>
      <c r="G77" s="517"/>
      <c r="AG77" s="521"/>
      <c r="AH77" s="517"/>
      <c r="AT77" s="512"/>
      <c r="AV77" s="371"/>
      <c r="AW77" s="371"/>
      <c r="AX77" s="371"/>
      <c r="AY77" s="371"/>
      <c r="AZ77" s="371"/>
      <c r="BB77" s="371"/>
      <c r="BC77" s="371"/>
      <c r="BD77" s="371"/>
    </row>
    <row r="78" spans="2:122" ht="18.75" customHeight="1">
      <c r="B78" s="516" t="s">
        <v>63</v>
      </c>
      <c r="F78" s="494"/>
      <c r="G78" s="517"/>
      <c r="AG78" s="521"/>
      <c r="AH78" s="517"/>
      <c r="AT78" s="512"/>
      <c r="AV78" s="371"/>
      <c r="AW78" s="371"/>
      <c r="AX78" s="371"/>
      <c r="AY78" s="371"/>
      <c r="AZ78" s="371"/>
      <c r="BB78" s="371"/>
      <c r="BC78" s="371"/>
      <c r="BD78" s="371"/>
    </row>
    <row r="79" spans="2:122" ht="18.75" customHeight="1">
      <c r="B79" s="516" t="s">
        <v>64</v>
      </c>
      <c r="F79" s="517"/>
      <c r="G79" s="517"/>
      <c r="AG79" s="522"/>
      <c r="AH79" s="517"/>
      <c r="AT79" s="512"/>
      <c r="AW79" s="371"/>
      <c r="AX79" s="371"/>
      <c r="AY79" s="371"/>
      <c r="AZ79" s="371"/>
      <c r="BB79" s="371"/>
      <c r="BC79" s="371"/>
      <c r="BD79" s="371"/>
    </row>
    <row r="80" spans="2:122" ht="18.75" customHeight="1">
      <c r="B80" s="516" t="s">
        <v>65</v>
      </c>
      <c r="F80" s="517"/>
      <c r="G80" s="517"/>
      <c r="AG80" s="523"/>
      <c r="AH80" s="517"/>
    </row>
    <row r="81" spans="1:122" ht="18.75" customHeight="1">
      <c r="F81" s="517"/>
      <c r="G81" s="517"/>
      <c r="AG81" s="521"/>
      <c r="AH81" s="517"/>
    </row>
    <row r="82" spans="1:122" ht="18.75" customHeight="1">
      <c r="F82" s="517"/>
    </row>
    <row r="83" spans="1:122" ht="18.75" customHeight="1">
      <c r="F83" s="517"/>
    </row>
    <row r="84" spans="1:122" ht="18.75" customHeight="1">
      <c r="F84" s="517"/>
    </row>
    <row r="85" spans="1:122" s="471" customFormat="1">
      <c r="A85" s="472"/>
      <c r="B85" s="371"/>
      <c r="C85" s="371"/>
      <c r="D85" s="372"/>
      <c r="E85" s="372"/>
      <c r="F85" s="517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2"/>
      <c r="AW85" s="470"/>
      <c r="AX85" s="470"/>
      <c r="AY85" s="470"/>
      <c r="AZ85" s="470"/>
      <c r="BA85" s="470"/>
      <c r="BB85" s="470"/>
      <c r="BC85" s="470"/>
      <c r="BD85" s="470"/>
      <c r="BE85" s="470"/>
      <c r="BF85" s="470"/>
      <c r="BG85" s="470"/>
      <c r="BH85" s="470"/>
      <c r="BI85" s="470"/>
      <c r="BJ85" s="470"/>
      <c r="BK85" s="470"/>
      <c r="BL85" s="470"/>
      <c r="BM85" s="470"/>
      <c r="BN85" s="470"/>
      <c r="BO85" s="470"/>
      <c r="BP85" s="470"/>
      <c r="BQ85" s="470"/>
      <c r="BR85" s="470"/>
      <c r="BS85" s="470"/>
      <c r="BT85" s="470"/>
      <c r="BU85" s="470"/>
      <c r="BV85" s="470"/>
      <c r="BW85" s="470"/>
      <c r="BX85" s="470"/>
      <c r="BY85" s="470"/>
      <c r="BZ85" s="470"/>
      <c r="CA85" s="470"/>
      <c r="CB85" s="470"/>
      <c r="CC85" s="470"/>
      <c r="CD85" s="470"/>
      <c r="CE85" s="470"/>
      <c r="CF85" s="470"/>
      <c r="CG85" s="470"/>
      <c r="CH85" s="470"/>
      <c r="CI85" s="470"/>
      <c r="CJ85" s="470"/>
      <c r="CK85" s="470"/>
      <c r="CL85" s="470"/>
      <c r="CM85" s="470"/>
      <c r="CN85" s="470"/>
      <c r="CO85" s="470"/>
      <c r="CP85" s="470"/>
      <c r="CQ85" s="470"/>
      <c r="CR85" s="470"/>
      <c r="CS85" s="470"/>
      <c r="CT85" s="470"/>
      <c r="CU85" s="470"/>
      <c r="CV85" s="470"/>
      <c r="CW85" s="470"/>
      <c r="CX85" s="470"/>
      <c r="CY85" s="470"/>
      <c r="CZ85" s="470"/>
      <c r="DA85" s="470"/>
      <c r="DB85" s="470"/>
      <c r="DC85" s="470"/>
      <c r="DD85" s="470"/>
      <c r="DE85" s="470"/>
      <c r="DF85" s="470"/>
      <c r="DG85" s="470"/>
      <c r="DH85" s="470"/>
      <c r="DI85" s="470"/>
      <c r="DJ85" s="470"/>
      <c r="DK85" s="470"/>
      <c r="DL85" s="470"/>
      <c r="DM85" s="470"/>
      <c r="DN85" s="470"/>
      <c r="DO85" s="470"/>
      <c r="DP85" s="470"/>
      <c r="DQ85" s="470"/>
      <c r="DR85" s="470"/>
    </row>
    <row r="86" spans="1:122" s="471" customFormat="1">
      <c r="A86" s="472"/>
      <c r="B86" s="371"/>
      <c r="C86" s="371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  <c r="AA86" s="372"/>
      <c r="AB86" s="372"/>
      <c r="AC86" s="372"/>
      <c r="AD86" s="372"/>
      <c r="AE86" s="372"/>
      <c r="AF86" s="372"/>
      <c r="AG86" s="372"/>
      <c r="AH86" s="372"/>
      <c r="AI86" s="372"/>
      <c r="AJ86" s="372"/>
      <c r="AK86" s="372"/>
      <c r="AL86" s="372"/>
      <c r="AM86" s="372"/>
      <c r="AN86" s="372"/>
      <c r="AO86" s="372"/>
      <c r="AP86" s="372"/>
      <c r="AQ86" s="372"/>
      <c r="AR86" s="372"/>
      <c r="AS86" s="372"/>
      <c r="AT86" s="372"/>
      <c r="AU86" s="372"/>
      <c r="AV86" s="372"/>
      <c r="AW86" s="470"/>
      <c r="AX86" s="470"/>
      <c r="AY86" s="470"/>
      <c r="AZ86" s="470"/>
      <c r="BA86" s="470"/>
      <c r="BB86" s="470"/>
      <c r="BC86" s="470"/>
      <c r="BD86" s="470"/>
      <c r="BE86" s="470"/>
      <c r="BF86" s="470"/>
      <c r="BG86" s="470"/>
      <c r="BH86" s="470"/>
      <c r="BI86" s="470"/>
      <c r="BJ86" s="470"/>
      <c r="BK86" s="470"/>
      <c r="BL86" s="470"/>
      <c r="BM86" s="470"/>
      <c r="BN86" s="470"/>
      <c r="BO86" s="470"/>
      <c r="BP86" s="470"/>
      <c r="BQ86" s="470"/>
      <c r="BR86" s="470"/>
      <c r="BS86" s="470"/>
      <c r="BT86" s="470"/>
      <c r="BU86" s="470"/>
      <c r="BV86" s="470"/>
      <c r="BW86" s="470"/>
      <c r="BX86" s="470"/>
      <c r="BY86" s="470"/>
      <c r="BZ86" s="470"/>
      <c r="CA86" s="470"/>
      <c r="CB86" s="470"/>
      <c r="CC86" s="470"/>
      <c r="CD86" s="470"/>
      <c r="CE86" s="470"/>
      <c r="CF86" s="470"/>
      <c r="CG86" s="470"/>
      <c r="CH86" s="470"/>
      <c r="CI86" s="470"/>
      <c r="CJ86" s="470"/>
      <c r="CK86" s="470"/>
      <c r="CL86" s="470"/>
      <c r="CM86" s="470"/>
      <c r="CN86" s="470"/>
      <c r="CO86" s="470"/>
      <c r="CP86" s="470"/>
      <c r="CQ86" s="470"/>
      <c r="CR86" s="470"/>
      <c r="CS86" s="470"/>
      <c r="CT86" s="470"/>
      <c r="CU86" s="470"/>
      <c r="CV86" s="470"/>
      <c r="CW86" s="470"/>
      <c r="CX86" s="470"/>
      <c r="CY86" s="470"/>
      <c r="CZ86" s="470"/>
      <c r="DA86" s="470"/>
      <c r="DB86" s="470"/>
      <c r="DC86" s="470"/>
      <c r="DD86" s="470"/>
      <c r="DE86" s="470"/>
      <c r="DF86" s="470"/>
      <c r="DG86" s="470"/>
      <c r="DH86" s="470"/>
      <c r="DI86" s="470"/>
      <c r="DJ86" s="470"/>
      <c r="DK86" s="470"/>
      <c r="DL86" s="470"/>
      <c r="DM86" s="470"/>
      <c r="DN86" s="470"/>
      <c r="DO86" s="470"/>
      <c r="DP86" s="470"/>
      <c r="DQ86" s="470"/>
      <c r="DR86" s="470"/>
    </row>
    <row r="88" spans="1:122">
      <c r="BA88" s="371"/>
      <c r="BE88" s="371"/>
      <c r="BF88" s="371"/>
      <c r="BG88" s="371"/>
      <c r="BH88" s="371"/>
      <c r="BI88" s="371"/>
      <c r="BJ88" s="371"/>
      <c r="BK88" s="371"/>
      <c r="BL88" s="371"/>
      <c r="BM88" s="371"/>
      <c r="BN88" s="371"/>
      <c r="BO88" s="371"/>
      <c r="BP88" s="371"/>
      <c r="BQ88" s="371"/>
      <c r="BR88" s="371"/>
      <c r="BS88" s="371"/>
      <c r="BT88" s="371"/>
      <c r="BU88" s="371"/>
      <c r="BV88" s="371"/>
      <c r="BW88" s="371"/>
      <c r="BX88" s="371"/>
      <c r="BY88" s="371"/>
      <c r="BZ88" s="371"/>
      <c r="CA88" s="371"/>
      <c r="CB88" s="371"/>
      <c r="CC88" s="371"/>
      <c r="CD88" s="371"/>
      <c r="CE88" s="371"/>
      <c r="CF88" s="371"/>
      <c r="CG88" s="371"/>
      <c r="CH88" s="371"/>
      <c r="CI88" s="371"/>
      <c r="CJ88" s="371"/>
      <c r="CK88" s="371"/>
      <c r="CL88" s="371"/>
      <c r="CM88" s="371"/>
      <c r="CN88" s="371"/>
      <c r="CO88" s="371"/>
      <c r="CP88" s="371"/>
      <c r="CQ88" s="371"/>
      <c r="CR88" s="371"/>
      <c r="CS88" s="371"/>
      <c r="CT88" s="371"/>
      <c r="CU88" s="371"/>
      <c r="CV88" s="371"/>
      <c r="CW88" s="371"/>
      <c r="CX88" s="371"/>
      <c r="CY88" s="371"/>
      <c r="CZ88" s="371"/>
      <c r="DA88" s="371"/>
      <c r="DB88" s="371"/>
      <c r="DC88" s="371"/>
      <c r="DD88" s="371"/>
      <c r="DE88" s="371"/>
      <c r="DF88" s="371"/>
      <c r="DG88" s="371"/>
      <c r="DH88" s="371"/>
      <c r="DI88" s="371"/>
      <c r="DJ88" s="371"/>
      <c r="DK88" s="371"/>
      <c r="DL88" s="371"/>
      <c r="DM88" s="371"/>
      <c r="DN88" s="371"/>
      <c r="DO88" s="371"/>
      <c r="DP88" s="371"/>
      <c r="DQ88" s="371"/>
      <c r="DR88" s="371"/>
    </row>
    <row r="89" spans="1:122">
      <c r="BA89" s="371"/>
      <c r="BE89" s="371"/>
      <c r="BF89" s="371"/>
      <c r="BG89" s="371"/>
      <c r="BH89" s="371"/>
      <c r="BI89" s="371"/>
      <c r="BJ89" s="371"/>
      <c r="BK89" s="371"/>
      <c r="BL89" s="371"/>
      <c r="BM89" s="371"/>
      <c r="BN89" s="371"/>
      <c r="BO89" s="371"/>
      <c r="BP89" s="371"/>
      <c r="BQ89" s="371"/>
      <c r="BR89" s="371"/>
      <c r="BS89" s="371"/>
      <c r="BT89" s="371"/>
      <c r="BU89" s="371"/>
      <c r="BV89" s="371"/>
      <c r="BW89" s="371"/>
      <c r="BX89" s="371"/>
      <c r="BY89" s="371"/>
      <c r="BZ89" s="371"/>
      <c r="CA89" s="371"/>
      <c r="CB89" s="371"/>
      <c r="CC89" s="371"/>
      <c r="CD89" s="371"/>
      <c r="CE89" s="371"/>
      <c r="CF89" s="371"/>
      <c r="CG89" s="371"/>
      <c r="CH89" s="371"/>
      <c r="CI89" s="371"/>
      <c r="CJ89" s="371"/>
      <c r="CK89" s="371"/>
      <c r="CL89" s="371"/>
      <c r="CM89" s="371"/>
      <c r="CN89" s="371"/>
      <c r="CO89" s="371"/>
      <c r="CP89" s="371"/>
      <c r="CQ89" s="371"/>
      <c r="CR89" s="371"/>
      <c r="CS89" s="371"/>
      <c r="CT89" s="371"/>
      <c r="CU89" s="371"/>
      <c r="CV89" s="371"/>
      <c r="CW89" s="371"/>
      <c r="CX89" s="371"/>
      <c r="CY89" s="371"/>
      <c r="CZ89" s="371"/>
      <c r="DA89" s="371"/>
      <c r="DB89" s="371"/>
      <c r="DC89" s="371"/>
      <c r="DD89" s="371"/>
      <c r="DE89" s="371"/>
      <c r="DF89" s="371"/>
      <c r="DG89" s="371"/>
      <c r="DH89" s="371"/>
      <c r="DI89" s="371"/>
      <c r="DJ89" s="371"/>
      <c r="DK89" s="371"/>
      <c r="DL89" s="371"/>
      <c r="DM89" s="371"/>
      <c r="DN89" s="371"/>
      <c r="DO89" s="371"/>
      <c r="DP89" s="371"/>
      <c r="DQ89" s="371"/>
      <c r="DR89" s="371"/>
    </row>
    <row r="90" spans="1:122">
      <c r="BA90" s="371"/>
      <c r="BE90" s="371"/>
      <c r="BF90" s="371"/>
      <c r="BG90" s="371"/>
      <c r="BH90" s="371"/>
      <c r="BI90" s="371"/>
      <c r="BJ90" s="371"/>
      <c r="BK90" s="371"/>
      <c r="BL90" s="371"/>
      <c r="BM90" s="371"/>
      <c r="BN90" s="371"/>
      <c r="BO90" s="371"/>
      <c r="BP90" s="371"/>
      <c r="BQ90" s="371"/>
      <c r="BR90" s="371"/>
      <c r="BS90" s="371"/>
      <c r="BT90" s="371"/>
      <c r="BU90" s="371"/>
      <c r="BV90" s="371"/>
      <c r="BW90" s="371"/>
      <c r="BX90" s="371"/>
      <c r="BY90" s="371"/>
      <c r="BZ90" s="371"/>
      <c r="CA90" s="371"/>
      <c r="CB90" s="371"/>
      <c r="CC90" s="371"/>
      <c r="CD90" s="371"/>
      <c r="CE90" s="371"/>
      <c r="CF90" s="371"/>
      <c r="CG90" s="371"/>
      <c r="CH90" s="371"/>
      <c r="CI90" s="371"/>
      <c r="CJ90" s="371"/>
      <c r="CK90" s="371"/>
      <c r="CL90" s="371"/>
      <c r="CM90" s="371"/>
      <c r="CN90" s="371"/>
      <c r="CO90" s="371"/>
      <c r="CP90" s="371"/>
      <c r="CQ90" s="371"/>
      <c r="CR90" s="371"/>
      <c r="CS90" s="371"/>
      <c r="CT90" s="371"/>
      <c r="CU90" s="371"/>
      <c r="CV90" s="371"/>
      <c r="CW90" s="371"/>
      <c r="CX90" s="371"/>
      <c r="CY90" s="371"/>
      <c r="CZ90" s="371"/>
      <c r="DA90" s="371"/>
      <c r="DB90" s="371"/>
      <c r="DC90" s="371"/>
      <c r="DD90" s="371"/>
      <c r="DE90" s="371"/>
      <c r="DF90" s="371"/>
      <c r="DG90" s="371"/>
      <c r="DH90" s="371"/>
      <c r="DI90" s="371"/>
      <c r="DJ90" s="371"/>
      <c r="DK90" s="371"/>
      <c r="DL90" s="371"/>
      <c r="DM90" s="371"/>
      <c r="DN90" s="371"/>
      <c r="DO90" s="371"/>
      <c r="DP90" s="371"/>
      <c r="DQ90" s="371"/>
      <c r="DR90" s="371"/>
    </row>
    <row r="91" spans="1:122">
      <c r="BA91" s="371"/>
      <c r="BE91" s="371"/>
      <c r="BF91" s="371"/>
      <c r="BG91" s="371"/>
      <c r="BH91" s="371"/>
      <c r="BI91" s="371"/>
      <c r="BJ91" s="371"/>
      <c r="BK91" s="371"/>
      <c r="BL91" s="371"/>
      <c r="BM91" s="371"/>
      <c r="BN91" s="371"/>
      <c r="BO91" s="371"/>
      <c r="BP91" s="371"/>
      <c r="BQ91" s="371"/>
      <c r="BR91" s="371"/>
      <c r="BS91" s="371"/>
      <c r="BT91" s="371"/>
      <c r="BU91" s="371"/>
      <c r="BV91" s="371"/>
      <c r="BW91" s="371"/>
      <c r="BX91" s="371"/>
      <c r="BY91" s="371"/>
      <c r="BZ91" s="371"/>
      <c r="CA91" s="371"/>
      <c r="CB91" s="371"/>
      <c r="CC91" s="371"/>
      <c r="CD91" s="371"/>
      <c r="CE91" s="371"/>
      <c r="CF91" s="371"/>
      <c r="CG91" s="371"/>
      <c r="CH91" s="371"/>
      <c r="CI91" s="371"/>
      <c r="CJ91" s="371"/>
      <c r="CK91" s="371"/>
      <c r="CL91" s="371"/>
      <c r="CM91" s="371"/>
      <c r="CN91" s="371"/>
      <c r="CO91" s="371"/>
      <c r="CP91" s="371"/>
      <c r="CQ91" s="371"/>
      <c r="CR91" s="371"/>
      <c r="CS91" s="371"/>
      <c r="CT91" s="371"/>
      <c r="CU91" s="371"/>
      <c r="CV91" s="371"/>
      <c r="CW91" s="371"/>
      <c r="CX91" s="371"/>
      <c r="CY91" s="371"/>
      <c r="CZ91" s="371"/>
      <c r="DA91" s="371"/>
      <c r="DB91" s="371"/>
      <c r="DC91" s="371"/>
      <c r="DD91" s="371"/>
      <c r="DE91" s="371"/>
      <c r="DF91" s="371"/>
      <c r="DG91" s="371"/>
      <c r="DH91" s="371"/>
      <c r="DI91" s="371"/>
      <c r="DJ91" s="371"/>
      <c r="DK91" s="371"/>
      <c r="DL91" s="371"/>
      <c r="DM91" s="371"/>
      <c r="DN91" s="371"/>
      <c r="DO91" s="371"/>
      <c r="DP91" s="371"/>
      <c r="DQ91" s="371"/>
      <c r="DR91" s="371"/>
    </row>
    <row r="92" spans="1:122">
      <c r="BA92" s="371"/>
      <c r="BE92" s="371"/>
      <c r="BF92" s="371"/>
      <c r="BG92" s="371"/>
      <c r="BH92" s="371"/>
      <c r="BI92" s="371"/>
      <c r="BJ92" s="371"/>
      <c r="BK92" s="371"/>
      <c r="BL92" s="371"/>
      <c r="BM92" s="371"/>
      <c r="BN92" s="371"/>
      <c r="BO92" s="371"/>
      <c r="BP92" s="371"/>
      <c r="BQ92" s="371"/>
      <c r="BR92" s="371"/>
      <c r="BS92" s="371"/>
      <c r="BT92" s="371"/>
      <c r="BU92" s="371"/>
      <c r="BV92" s="371"/>
      <c r="BW92" s="371"/>
      <c r="BX92" s="371"/>
      <c r="BY92" s="371"/>
      <c r="BZ92" s="371"/>
      <c r="CA92" s="371"/>
      <c r="CB92" s="371"/>
      <c r="CC92" s="371"/>
      <c r="CD92" s="371"/>
      <c r="CE92" s="371"/>
      <c r="CF92" s="371"/>
      <c r="CG92" s="371"/>
      <c r="CH92" s="371"/>
      <c r="CI92" s="371"/>
      <c r="CJ92" s="371"/>
      <c r="CK92" s="371"/>
      <c r="CL92" s="371"/>
      <c r="CM92" s="371"/>
      <c r="CN92" s="371"/>
      <c r="CO92" s="371"/>
      <c r="CP92" s="371"/>
      <c r="CQ92" s="371"/>
      <c r="CR92" s="371"/>
      <c r="CS92" s="371"/>
      <c r="CT92" s="371"/>
      <c r="CU92" s="371"/>
      <c r="CV92" s="371"/>
      <c r="CW92" s="371"/>
      <c r="CX92" s="371"/>
      <c r="CY92" s="371"/>
      <c r="CZ92" s="371"/>
      <c r="DA92" s="371"/>
      <c r="DB92" s="371"/>
      <c r="DC92" s="371"/>
      <c r="DD92" s="371"/>
      <c r="DE92" s="371"/>
      <c r="DF92" s="371"/>
      <c r="DG92" s="371"/>
      <c r="DH92" s="371"/>
      <c r="DI92" s="371"/>
      <c r="DJ92" s="371"/>
      <c r="DK92" s="371"/>
      <c r="DL92" s="371"/>
      <c r="DM92" s="371"/>
      <c r="DN92" s="371"/>
      <c r="DO92" s="371"/>
      <c r="DP92" s="371"/>
      <c r="DQ92" s="371"/>
      <c r="DR92" s="371"/>
    </row>
    <row r="93" spans="1:122">
      <c r="BA93" s="371"/>
      <c r="BE93" s="371"/>
      <c r="BF93" s="371"/>
      <c r="BG93" s="371"/>
      <c r="BH93" s="371"/>
      <c r="BI93" s="371"/>
      <c r="BJ93" s="371"/>
      <c r="BK93" s="371"/>
      <c r="BL93" s="371"/>
      <c r="BM93" s="371"/>
      <c r="BN93" s="371"/>
      <c r="BO93" s="371"/>
      <c r="BP93" s="371"/>
      <c r="BQ93" s="371"/>
      <c r="BR93" s="371"/>
      <c r="BS93" s="371"/>
      <c r="BT93" s="371"/>
      <c r="BU93" s="371"/>
      <c r="BV93" s="371"/>
      <c r="BW93" s="371"/>
      <c r="BX93" s="371"/>
      <c r="BY93" s="371"/>
      <c r="BZ93" s="371"/>
      <c r="CA93" s="371"/>
      <c r="CB93" s="371"/>
      <c r="CC93" s="371"/>
      <c r="CD93" s="371"/>
      <c r="CE93" s="371"/>
      <c r="CF93" s="371"/>
      <c r="CG93" s="371"/>
      <c r="CH93" s="371"/>
      <c r="CI93" s="371"/>
      <c r="CJ93" s="371"/>
      <c r="CK93" s="371"/>
      <c r="CL93" s="371"/>
      <c r="CM93" s="371"/>
      <c r="CN93" s="371"/>
      <c r="CO93" s="371"/>
      <c r="CP93" s="371"/>
      <c r="CQ93" s="371"/>
      <c r="CR93" s="371"/>
      <c r="CS93" s="371"/>
      <c r="CT93" s="371"/>
      <c r="CU93" s="371"/>
      <c r="CV93" s="371"/>
      <c r="CW93" s="371"/>
      <c r="CX93" s="371"/>
      <c r="CY93" s="371"/>
      <c r="CZ93" s="371"/>
      <c r="DA93" s="371"/>
      <c r="DB93" s="371"/>
      <c r="DC93" s="371"/>
      <c r="DD93" s="371"/>
      <c r="DE93" s="371"/>
      <c r="DF93" s="371"/>
      <c r="DG93" s="371"/>
      <c r="DH93" s="371"/>
      <c r="DI93" s="371"/>
      <c r="DJ93" s="371"/>
      <c r="DK93" s="371"/>
      <c r="DL93" s="371"/>
      <c r="DM93" s="371"/>
      <c r="DN93" s="371"/>
      <c r="DO93" s="371"/>
      <c r="DP93" s="371"/>
      <c r="DQ93" s="371"/>
      <c r="DR93" s="371"/>
    </row>
    <row r="94" spans="1:122">
      <c r="BA94" s="371"/>
      <c r="BE94" s="371"/>
      <c r="BF94" s="371"/>
      <c r="BG94" s="371"/>
      <c r="BH94" s="371"/>
      <c r="BI94" s="371"/>
      <c r="BJ94" s="371"/>
      <c r="BK94" s="371"/>
      <c r="BL94" s="371"/>
      <c r="BM94" s="371"/>
      <c r="BN94" s="371"/>
      <c r="BO94" s="371"/>
      <c r="BP94" s="371"/>
      <c r="BQ94" s="371"/>
      <c r="BR94" s="371"/>
      <c r="BS94" s="371"/>
      <c r="BT94" s="371"/>
      <c r="BU94" s="371"/>
      <c r="BV94" s="371"/>
      <c r="BW94" s="371"/>
      <c r="BX94" s="371"/>
      <c r="BY94" s="371"/>
      <c r="BZ94" s="371"/>
      <c r="CA94" s="371"/>
      <c r="CB94" s="371"/>
      <c r="CC94" s="371"/>
      <c r="CD94" s="371"/>
      <c r="CE94" s="371"/>
      <c r="CF94" s="371"/>
      <c r="CG94" s="371"/>
      <c r="CH94" s="371"/>
      <c r="CI94" s="371"/>
      <c r="CJ94" s="371"/>
      <c r="CK94" s="371"/>
      <c r="CL94" s="371"/>
      <c r="CM94" s="371"/>
      <c r="CN94" s="371"/>
      <c r="CO94" s="371"/>
      <c r="CP94" s="371"/>
      <c r="CQ94" s="371"/>
      <c r="CR94" s="371"/>
      <c r="CS94" s="371"/>
      <c r="CT94" s="371"/>
      <c r="CU94" s="371"/>
      <c r="CV94" s="371"/>
      <c r="CW94" s="371"/>
      <c r="CX94" s="371"/>
      <c r="CY94" s="371"/>
      <c r="CZ94" s="371"/>
      <c r="DA94" s="371"/>
      <c r="DB94" s="371"/>
      <c r="DC94" s="371"/>
      <c r="DD94" s="371"/>
      <c r="DE94" s="371"/>
      <c r="DF94" s="371"/>
      <c r="DG94" s="371"/>
      <c r="DH94" s="371"/>
      <c r="DI94" s="371"/>
      <c r="DJ94" s="371"/>
      <c r="DK94" s="371"/>
      <c r="DL94" s="371"/>
      <c r="DM94" s="371"/>
      <c r="DN94" s="371"/>
      <c r="DO94" s="371"/>
      <c r="DP94" s="371"/>
      <c r="DQ94" s="371"/>
      <c r="DR94" s="371"/>
    </row>
    <row r="95" spans="1:122">
      <c r="AW95" s="371"/>
      <c r="AX95" s="371"/>
      <c r="AY95" s="371"/>
      <c r="AZ95" s="371"/>
      <c r="BA95" s="371"/>
      <c r="BB95" s="371"/>
      <c r="BC95" s="371"/>
      <c r="BD95" s="371"/>
      <c r="BE95" s="371"/>
      <c r="BF95" s="371"/>
      <c r="BG95" s="371"/>
      <c r="BH95" s="371"/>
      <c r="BI95" s="371"/>
      <c r="BJ95" s="371"/>
      <c r="BK95" s="371"/>
      <c r="BL95" s="371"/>
      <c r="BM95" s="371"/>
      <c r="BN95" s="371"/>
      <c r="BO95" s="371"/>
      <c r="BP95" s="371"/>
      <c r="BQ95" s="371"/>
      <c r="BR95" s="371"/>
      <c r="BS95" s="371"/>
      <c r="BT95" s="371"/>
      <c r="BU95" s="371"/>
      <c r="BV95" s="371"/>
      <c r="BW95" s="371"/>
      <c r="BX95" s="371"/>
      <c r="BY95" s="371"/>
      <c r="BZ95" s="371"/>
      <c r="CA95" s="371"/>
      <c r="CB95" s="371"/>
      <c r="CC95" s="371"/>
      <c r="CD95" s="371"/>
      <c r="CE95" s="371"/>
      <c r="CF95" s="371"/>
      <c r="CG95" s="371"/>
      <c r="CH95" s="371"/>
      <c r="CI95" s="371"/>
      <c r="CJ95" s="371"/>
      <c r="CK95" s="371"/>
      <c r="CL95" s="371"/>
      <c r="CM95" s="371"/>
      <c r="CN95" s="371"/>
      <c r="CO95" s="371"/>
      <c r="CP95" s="371"/>
      <c r="CQ95" s="371"/>
      <c r="CR95" s="371"/>
      <c r="CS95" s="371"/>
      <c r="CT95" s="371"/>
      <c r="CU95" s="371"/>
      <c r="CV95" s="371"/>
      <c r="CW95" s="371"/>
      <c r="CX95" s="371"/>
      <c r="CY95" s="371"/>
      <c r="CZ95" s="371"/>
      <c r="DA95" s="371"/>
      <c r="DB95" s="371"/>
      <c r="DC95" s="371"/>
      <c r="DD95" s="371"/>
      <c r="DE95" s="371"/>
      <c r="DF95" s="371"/>
      <c r="DG95" s="371"/>
      <c r="DH95" s="371"/>
      <c r="DI95" s="371"/>
      <c r="DJ95" s="371"/>
      <c r="DK95" s="371"/>
      <c r="DL95" s="371"/>
      <c r="DM95" s="371"/>
      <c r="DN95" s="371"/>
      <c r="DO95" s="371"/>
      <c r="DP95" s="371"/>
      <c r="DQ95" s="371"/>
      <c r="DR95" s="371"/>
    </row>
    <row r="96" spans="1:122">
      <c r="AW96" s="371"/>
      <c r="AX96" s="371"/>
      <c r="AY96" s="371"/>
      <c r="AZ96" s="371"/>
      <c r="BA96" s="371"/>
      <c r="BB96" s="371"/>
      <c r="BC96" s="371"/>
      <c r="BD96" s="371"/>
      <c r="BE96" s="371"/>
      <c r="BF96" s="371"/>
      <c r="BG96" s="371"/>
      <c r="BH96" s="371"/>
      <c r="BI96" s="371"/>
      <c r="BJ96" s="371"/>
      <c r="BK96" s="371"/>
      <c r="BL96" s="371"/>
      <c r="BM96" s="371"/>
      <c r="BN96" s="371"/>
      <c r="BO96" s="371"/>
      <c r="BP96" s="371"/>
      <c r="BQ96" s="371"/>
      <c r="BR96" s="371"/>
      <c r="BS96" s="371"/>
      <c r="BT96" s="371"/>
      <c r="BU96" s="371"/>
      <c r="BV96" s="371"/>
      <c r="BW96" s="371"/>
      <c r="BX96" s="371"/>
      <c r="BY96" s="371"/>
      <c r="BZ96" s="371"/>
      <c r="CA96" s="371"/>
      <c r="CB96" s="371"/>
      <c r="CC96" s="371"/>
      <c r="CD96" s="371"/>
      <c r="CE96" s="371"/>
      <c r="CF96" s="371"/>
      <c r="CG96" s="371"/>
      <c r="CH96" s="371"/>
      <c r="CI96" s="371"/>
      <c r="CJ96" s="371"/>
      <c r="CK96" s="371"/>
      <c r="CL96" s="371"/>
      <c r="CM96" s="371"/>
      <c r="CN96" s="371"/>
      <c r="CO96" s="371"/>
      <c r="CP96" s="371"/>
      <c r="CQ96" s="371"/>
      <c r="CR96" s="371"/>
      <c r="CS96" s="371"/>
      <c r="CT96" s="371"/>
      <c r="CU96" s="371"/>
      <c r="CV96" s="371"/>
      <c r="CW96" s="371"/>
      <c r="CX96" s="371"/>
      <c r="CY96" s="371"/>
      <c r="CZ96" s="371"/>
      <c r="DA96" s="371"/>
      <c r="DB96" s="371"/>
      <c r="DC96" s="371"/>
      <c r="DD96" s="371"/>
      <c r="DE96" s="371"/>
      <c r="DF96" s="371"/>
      <c r="DG96" s="371"/>
      <c r="DH96" s="371"/>
      <c r="DI96" s="371"/>
      <c r="DJ96" s="371"/>
      <c r="DK96" s="371"/>
      <c r="DL96" s="371"/>
      <c r="DM96" s="371"/>
      <c r="DN96" s="371"/>
      <c r="DO96" s="371"/>
      <c r="DP96" s="371"/>
      <c r="DQ96" s="371"/>
      <c r="DR96" s="371"/>
    </row>
    <row r="97" spans="49:122">
      <c r="AW97" s="371"/>
      <c r="AX97" s="371"/>
      <c r="AY97" s="371"/>
      <c r="AZ97" s="371"/>
      <c r="BA97" s="371"/>
      <c r="BB97" s="371"/>
      <c r="BC97" s="371"/>
      <c r="BD97" s="371"/>
      <c r="BE97" s="371"/>
      <c r="BF97" s="371"/>
      <c r="BG97" s="371"/>
      <c r="BH97" s="371"/>
      <c r="BI97" s="371"/>
      <c r="BJ97" s="371"/>
      <c r="BK97" s="371"/>
      <c r="BL97" s="371"/>
      <c r="BM97" s="371"/>
      <c r="BN97" s="371"/>
      <c r="BO97" s="371"/>
      <c r="BP97" s="371"/>
      <c r="BQ97" s="371"/>
      <c r="BR97" s="371"/>
      <c r="BS97" s="371"/>
      <c r="BT97" s="371"/>
      <c r="BU97" s="371"/>
      <c r="BV97" s="371"/>
      <c r="BW97" s="371"/>
      <c r="BX97" s="371"/>
      <c r="BY97" s="371"/>
      <c r="BZ97" s="371"/>
      <c r="CA97" s="371"/>
      <c r="CB97" s="371"/>
      <c r="CC97" s="371"/>
      <c r="CD97" s="371"/>
      <c r="CE97" s="371"/>
      <c r="CF97" s="371"/>
      <c r="CG97" s="371"/>
      <c r="CH97" s="371"/>
      <c r="CI97" s="371"/>
      <c r="CJ97" s="371"/>
      <c r="CK97" s="371"/>
      <c r="CL97" s="371"/>
      <c r="CM97" s="371"/>
      <c r="CN97" s="371"/>
      <c r="CO97" s="371"/>
      <c r="CP97" s="371"/>
      <c r="CQ97" s="371"/>
      <c r="CR97" s="371"/>
      <c r="CS97" s="371"/>
      <c r="CT97" s="371"/>
      <c r="CU97" s="371"/>
      <c r="CV97" s="371"/>
      <c r="CW97" s="371"/>
      <c r="CX97" s="371"/>
      <c r="CY97" s="371"/>
      <c r="CZ97" s="371"/>
      <c r="DA97" s="371"/>
      <c r="DB97" s="371"/>
      <c r="DC97" s="371"/>
      <c r="DD97" s="371"/>
      <c r="DE97" s="371"/>
      <c r="DF97" s="371"/>
      <c r="DG97" s="371"/>
      <c r="DH97" s="371"/>
      <c r="DI97" s="371"/>
      <c r="DJ97" s="371"/>
      <c r="DK97" s="371"/>
      <c r="DL97" s="371"/>
      <c r="DM97" s="371"/>
      <c r="DN97" s="371"/>
      <c r="DO97" s="371"/>
      <c r="DP97" s="371"/>
      <c r="DQ97" s="371"/>
      <c r="DR97" s="371"/>
    </row>
    <row r="98" spans="49:122">
      <c r="AW98" s="371"/>
      <c r="AX98" s="371"/>
      <c r="AY98" s="371"/>
      <c r="AZ98" s="371"/>
      <c r="BA98" s="371"/>
      <c r="BB98" s="371"/>
      <c r="BC98" s="371"/>
      <c r="BD98" s="371"/>
      <c r="BE98" s="371"/>
      <c r="BF98" s="371"/>
      <c r="BG98" s="371"/>
      <c r="BH98" s="371"/>
      <c r="BI98" s="371"/>
      <c r="BJ98" s="371"/>
      <c r="BK98" s="371"/>
      <c r="BL98" s="371"/>
      <c r="BM98" s="371"/>
      <c r="BN98" s="371"/>
      <c r="BO98" s="371"/>
      <c r="BP98" s="371"/>
      <c r="BQ98" s="371"/>
      <c r="BR98" s="371"/>
      <c r="BS98" s="371"/>
      <c r="BT98" s="371"/>
      <c r="BU98" s="371"/>
      <c r="BV98" s="371"/>
      <c r="BW98" s="371"/>
      <c r="BX98" s="371"/>
      <c r="BY98" s="371"/>
      <c r="BZ98" s="371"/>
      <c r="CA98" s="371"/>
      <c r="CB98" s="371"/>
      <c r="CC98" s="371"/>
      <c r="CD98" s="371"/>
      <c r="CE98" s="371"/>
      <c r="CF98" s="371"/>
      <c r="CG98" s="371"/>
      <c r="CH98" s="371"/>
      <c r="CI98" s="371"/>
      <c r="CJ98" s="371"/>
      <c r="CK98" s="371"/>
      <c r="CL98" s="371"/>
      <c r="CM98" s="371"/>
      <c r="CN98" s="371"/>
      <c r="CO98" s="371"/>
      <c r="CP98" s="371"/>
      <c r="CQ98" s="371"/>
      <c r="CR98" s="371"/>
      <c r="CS98" s="371"/>
      <c r="CT98" s="371"/>
      <c r="CU98" s="371"/>
      <c r="CV98" s="371"/>
      <c r="CW98" s="371"/>
      <c r="CX98" s="371"/>
      <c r="CY98" s="371"/>
      <c r="CZ98" s="371"/>
      <c r="DA98" s="371"/>
      <c r="DB98" s="371"/>
      <c r="DC98" s="371"/>
      <c r="DD98" s="371"/>
      <c r="DE98" s="371"/>
      <c r="DF98" s="371"/>
      <c r="DG98" s="371"/>
      <c r="DH98" s="371"/>
      <c r="DI98" s="371"/>
      <c r="DJ98" s="371"/>
      <c r="DK98" s="371"/>
      <c r="DL98" s="371"/>
      <c r="DM98" s="371"/>
      <c r="DN98" s="371"/>
      <c r="DO98" s="371"/>
      <c r="DP98" s="371"/>
      <c r="DQ98" s="371"/>
      <c r="DR98" s="371"/>
    </row>
    <row r="99" spans="49:122">
      <c r="AW99" s="371"/>
      <c r="AX99" s="371"/>
      <c r="AY99" s="371"/>
      <c r="AZ99" s="371"/>
      <c r="BA99" s="371"/>
      <c r="BB99" s="371"/>
      <c r="BC99" s="371"/>
      <c r="BD99" s="371"/>
      <c r="BE99" s="371"/>
      <c r="BF99" s="371"/>
      <c r="BG99" s="371"/>
      <c r="BH99" s="371"/>
      <c r="BI99" s="371"/>
      <c r="BJ99" s="371"/>
      <c r="BK99" s="371"/>
      <c r="BL99" s="371"/>
      <c r="BM99" s="371"/>
      <c r="BN99" s="371"/>
      <c r="BO99" s="371"/>
      <c r="BP99" s="371"/>
      <c r="BQ99" s="371"/>
      <c r="BR99" s="371"/>
      <c r="BS99" s="371"/>
      <c r="BT99" s="371"/>
      <c r="BU99" s="371"/>
      <c r="BV99" s="371"/>
      <c r="BW99" s="371"/>
      <c r="BX99" s="371"/>
      <c r="BY99" s="371"/>
      <c r="BZ99" s="371"/>
      <c r="CA99" s="371"/>
      <c r="CB99" s="371"/>
      <c r="CC99" s="371"/>
      <c r="CD99" s="371"/>
      <c r="CE99" s="371"/>
      <c r="CF99" s="371"/>
      <c r="CG99" s="371"/>
      <c r="CH99" s="371"/>
      <c r="CI99" s="371"/>
      <c r="CJ99" s="371"/>
      <c r="CK99" s="371"/>
      <c r="CL99" s="371"/>
      <c r="CM99" s="371"/>
      <c r="CN99" s="371"/>
      <c r="CO99" s="371"/>
      <c r="CP99" s="371"/>
      <c r="CQ99" s="371"/>
      <c r="CR99" s="371"/>
      <c r="CS99" s="371"/>
      <c r="CT99" s="371"/>
      <c r="CU99" s="371"/>
      <c r="CV99" s="371"/>
      <c r="CW99" s="371"/>
      <c r="CX99" s="371"/>
      <c r="CY99" s="371"/>
      <c r="CZ99" s="371"/>
      <c r="DA99" s="371"/>
      <c r="DB99" s="371"/>
      <c r="DC99" s="371"/>
      <c r="DD99" s="371"/>
      <c r="DE99" s="371"/>
      <c r="DF99" s="371"/>
      <c r="DG99" s="371"/>
      <c r="DH99" s="371"/>
      <c r="DI99" s="371"/>
      <c r="DJ99" s="371"/>
      <c r="DK99" s="371"/>
      <c r="DL99" s="371"/>
      <c r="DM99" s="371"/>
      <c r="DN99" s="371"/>
      <c r="DO99" s="371"/>
      <c r="DP99" s="371"/>
      <c r="DQ99" s="371"/>
      <c r="DR99" s="371"/>
    </row>
    <row r="100" spans="49:122">
      <c r="AW100" s="371"/>
      <c r="AX100" s="371"/>
      <c r="AY100" s="371"/>
      <c r="AZ100" s="371"/>
      <c r="BA100" s="371"/>
      <c r="BB100" s="371"/>
      <c r="BC100" s="371"/>
      <c r="BD100" s="371"/>
      <c r="BE100" s="371"/>
      <c r="BF100" s="371"/>
      <c r="BG100" s="371"/>
      <c r="BH100" s="371"/>
      <c r="BI100" s="371"/>
      <c r="BJ100" s="371"/>
      <c r="BK100" s="371"/>
      <c r="BL100" s="371"/>
      <c r="BM100" s="371"/>
      <c r="BN100" s="371"/>
      <c r="BO100" s="371"/>
      <c r="BP100" s="371"/>
      <c r="BQ100" s="371"/>
      <c r="BR100" s="371"/>
      <c r="BS100" s="371"/>
      <c r="BT100" s="371"/>
      <c r="BU100" s="371"/>
      <c r="BV100" s="371"/>
      <c r="BW100" s="371"/>
      <c r="BX100" s="371"/>
      <c r="BY100" s="371"/>
      <c r="BZ100" s="371"/>
      <c r="CA100" s="371"/>
      <c r="CB100" s="371"/>
      <c r="CC100" s="371"/>
      <c r="CD100" s="371"/>
      <c r="CE100" s="371"/>
      <c r="CF100" s="371"/>
      <c r="CG100" s="371"/>
      <c r="CH100" s="371"/>
      <c r="CI100" s="371"/>
      <c r="CJ100" s="371"/>
      <c r="CK100" s="371"/>
      <c r="CL100" s="371"/>
      <c r="CM100" s="371"/>
      <c r="CN100" s="371"/>
      <c r="CO100" s="371"/>
      <c r="CP100" s="371"/>
      <c r="CQ100" s="371"/>
      <c r="CR100" s="371"/>
      <c r="CS100" s="371"/>
      <c r="CT100" s="371"/>
      <c r="CU100" s="371"/>
      <c r="CV100" s="371"/>
      <c r="CW100" s="371"/>
      <c r="CX100" s="371"/>
      <c r="CY100" s="371"/>
      <c r="CZ100" s="371"/>
      <c r="DA100" s="371"/>
      <c r="DB100" s="371"/>
      <c r="DC100" s="371"/>
      <c r="DD100" s="371"/>
      <c r="DE100" s="371"/>
      <c r="DF100" s="371"/>
      <c r="DG100" s="371"/>
      <c r="DH100" s="371"/>
      <c r="DI100" s="371"/>
      <c r="DJ100" s="371"/>
      <c r="DK100" s="371"/>
      <c r="DL100" s="371"/>
      <c r="DM100" s="371"/>
      <c r="DN100" s="371"/>
      <c r="DO100" s="371"/>
      <c r="DP100" s="371"/>
      <c r="DQ100" s="371"/>
      <c r="DR100" s="371"/>
    </row>
    <row r="101" spans="49:122">
      <c r="AW101" s="371"/>
      <c r="AX101" s="371"/>
      <c r="AY101" s="371"/>
      <c r="AZ101" s="371"/>
      <c r="BA101" s="371"/>
      <c r="BB101" s="371"/>
      <c r="BC101" s="371"/>
      <c r="BD101" s="371"/>
      <c r="BE101" s="371"/>
      <c r="BF101" s="371"/>
      <c r="BG101" s="371"/>
      <c r="BH101" s="371"/>
      <c r="BI101" s="371"/>
      <c r="BJ101" s="371"/>
      <c r="BK101" s="371"/>
      <c r="BL101" s="371"/>
      <c r="BM101" s="371"/>
      <c r="BN101" s="371"/>
      <c r="BO101" s="371"/>
      <c r="BP101" s="371"/>
      <c r="BQ101" s="371"/>
      <c r="BR101" s="371"/>
      <c r="BS101" s="371"/>
      <c r="BT101" s="371"/>
      <c r="BU101" s="371"/>
      <c r="BV101" s="371"/>
      <c r="BW101" s="371"/>
      <c r="BX101" s="371"/>
      <c r="BY101" s="371"/>
      <c r="BZ101" s="371"/>
      <c r="CA101" s="371"/>
      <c r="CB101" s="371"/>
      <c r="CC101" s="371"/>
      <c r="CD101" s="371"/>
      <c r="CE101" s="371"/>
      <c r="CF101" s="371"/>
      <c r="CG101" s="371"/>
      <c r="CH101" s="371"/>
      <c r="CI101" s="371"/>
      <c r="CJ101" s="371"/>
      <c r="CK101" s="371"/>
      <c r="CL101" s="371"/>
      <c r="CM101" s="371"/>
      <c r="CN101" s="371"/>
      <c r="CO101" s="371"/>
      <c r="CP101" s="371"/>
      <c r="CQ101" s="371"/>
      <c r="CR101" s="371"/>
      <c r="CS101" s="371"/>
      <c r="CT101" s="371"/>
      <c r="CU101" s="371"/>
      <c r="CV101" s="371"/>
      <c r="CW101" s="371"/>
      <c r="CX101" s="371"/>
      <c r="CY101" s="371"/>
      <c r="CZ101" s="371"/>
      <c r="DA101" s="371"/>
      <c r="DB101" s="371"/>
      <c r="DC101" s="371"/>
      <c r="DD101" s="371"/>
      <c r="DE101" s="371"/>
      <c r="DF101" s="371"/>
      <c r="DG101" s="371"/>
      <c r="DH101" s="371"/>
      <c r="DI101" s="371"/>
      <c r="DJ101" s="371"/>
      <c r="DK101" s="371"/>
      <c r="DL101" s="371"/>
      <c r="DM101" s="371"/>
      <c r="DN101" s="371"/>
      <c r="DO101" s="371"/>
      <c r="DP101" s="371"/>
      <c r="DQ101" s="371"/>
      <c r="DR101" s="371"/>
    </row>
    <row r="102" spans="49:122">
      <c r="AW102" s="371"/>
      <c r="AX102" s="371"/>
      <c r="AY102" s="371"/>
      <c r="AZ102" s="371"/>
      <c r="BA102" s="371"/>
      <c r="BB102" s="371"/>
      <c r="BC102" s="371"/>
      <c r="BD102" s="371"/>
      <c r="BE102" s="371"/>
      <c r="BF102" s="371"/>
      <c r="BG102" s="371"/>
      <c r="BH102" s="371"/>
      <c r="BI102" s="371"/>
      <c r="BJ102" s="371"/>
      <c r="BK102" s="371"/>
      <c r="BL102" s="371"/>
      <c r="BM102" s="371"/>
      <c r="BN102" s="371"/>
      <c r="BO102" s="371"/>
      <c r="BP102" s="371"/>
      <c r="BQ102" s="371"/>
      <c r="BR102" s="371"/>
      <c r="BS102" s="371"/>
      <c r="BT102" s="371"/>
      <c r="BU102" s="371"/>
      <c r="BV102" s="371"/>
      <c r="BW102" s="371"/>
      <c r="BX102" s="371"/>
      <c r="BY102" s="371"/>
      <c r="BZ102" s="371"/>
      <c r="CA102" s="371"/>
      <c r="CB102" s="371"/>
      <c r="CC102" s="371"/>
      <c r="CD102" s="371"/>
      <c r="CE102" s="371"/>
      <c r="CF102" s="371"/>
      <c r="CG102" s="371"/>
      <c r="CH102" s="371"/>
      <c r="CI102" s="371"/>
      <c r="CJ102" s="371"/>
      <c r="CK102" s="371"/>
      <c r="CL102" s="371"/>
      <c r="CM102" s="371"/>
      <c r="CN102" s="371"/>
      <c r="CO102" s="371"/>
      <c r="CP102" s="371"/>
      <c r="CQ102" s="371"/>
      <c r="CR102" s="371"/>
      <c r="CS102" s="371"/>
      <c r="CT102" s="371"/>
      <c r="CU102" s="371"/>
      <c r="CV102" s="371"/>
      <c r="CW102" s="371"/>
      <c r="CX102" s="371"/>
      <c r="CY102" s="371"/>
      <c r="CZ102" s="371"/>
      <c r="DA102" s="371"/>
      <c r="DB102" s="371"/>
      <c r="DC102" s="371"/>
      <c r="DD102" s="371"/>
      <c r="DE102" s="371"/>
      <c r="DF102" s="371"/>
      <c r="DG102" s="371"/>
      <c r="DH102" s="371"/>
      <c r="DI102" s="371"/>
      <c r="DJ102" s="371"/>
      <c r="DK102" s="371"/>
      <c r="DL102" s="371"/>
      <c r="DM102" s="371"/>
      <c r="DN102" s="371"/>
      <c r="DO102" s="371"/>
      <c r="DP102" s="371"/>
      <c r="DQ102" s="371"/>
      <c r="DR102" s="371"/>
    </row>
    <row r="103" spans="49:122">
      <c r="AW103" s="371"/>
      <c r="AX103" s="371"/>
      <c r="AY103" s="371"/>
      <c r="AZ103" s="371"/>
      <c r="BA103" s="371"/>
      <c r="BB103" s="371"/>
      <c r="BC103" s="371"/>
      <c r="BD103" s="371"/>
      <c r="BE103" s="371"/>
      <c r="BF103" s="371"/>
      <c r="BG103" s="371"/>
      <c r="BH103" s="371"/>
      <c r="BI103" s="371"/>
      <c r="BJ103" s="371"/>
      <c r="BK103" s="371"/>
      <c r="BL103" s="371"/>
      <c r="BM103" s="371"/>
      <c r="BN103" s="371"/>
      <c r="BO103" s="371"/>
      <c r="BP103" s="371"/>
      <c r="BQ103" s="371"/>
      <c r="BR103" s="371"/>
      <c r="BS103" s="371"/>
      <c r="BT103" s="371"/>
      <c r="BU103" s="371"/>
      <c r="BV103" s="371"/>
      <c r="BW103" s="371"/>
      <c r="BX103" s="371"/>
      <c r="BY103" s="371"/>
      <c r="BZ103" s="371"/>
      <c r="CA103" s="371"/>
      <c r="CB103" s="371"/>
      <c r="CC103" s="371"/>
      <c r="CD103" s="371"/>
      <c r="CE103" s="371"/>
      <c r="CF103" s="371"/>
      <c r="CG103" s="371"/>
      <c r="CH103" s="371"/>
      <c r="CI103" s="371"/>
      <c r="CJ103" s="371"/>
      <c r="CK103" s="371"/>
      <c r="CL103" s="371"/>
      <c r="CM103" s="371"/>
      <c r="CN103" s="371"/>
      <c r="CO103" s="371"/>
      <c r="CP103" s="371"/>
      <c r="CQ103" s="371"/>
      <c r="CR103" s="371"/>
      <c r="CS103" s="371"/>
      <c r="CT103" s="371"/>
      <c r="CU103" s="371"/>
      <c r="CV103" s="371"/>
      <c r="CW103" s="371"/>
      <c r="CX103" s="371"/>
      <c r="CY103" s="371"/>
      <c r="CZ103" s="371"/>
      <c r="DA103" s="371"/>
      <c r="DB103" s="371"/>
      <c r="DC103" s="371"/>
      <c r="DD103" s="371"/>
      <c r="DE103" s="371"/>
      <c r="DF103" s="371"/>
      <c r="DG103" s="371"/>
      <c r="DH103" s="371"/>
      <c r="DI103" s="371"/>
      <c r="DJ103" s="371"/>
      <c r="DK103" s="371"/>
      <c r="DL103" s="371"/>
      <c r="DM103" s="371"/>
      <c r="DN103" s="371"/>
      <c r="DO103" s="371"/>
      <c r="DP103" s="371"/>
      <c r="DQ103" s="371"/>
      <c r="DR103" s="371"/>
    </row>
    <row r="104" spans="49:122">
      <c r="AW104" s="371"/>
      <c r="AX104" s="371"/>
      <c r="AY104" s="371"/>
      <c r="AZ104" s="371"/>
      <c r="BA104" s="371"/>
      <c r="BB104" s="371"/>
      <c r="BC104" s="371"/>
      <c r="BD104" s="371"/>
      <c r="BE104" s="371"/>
      <c r="BF104" s="371"/>
      <c r="BG104" s="371"/>
      <c r="BH104" s="371"/>
      <c r="BI104" s="371"/>
      <c r="BJ104" s="371"/>
      <c r="BK104" s="371"/>
      <c r="BL104" s="371"/>
      <c r="BM104" s="371"/>
      <c r="BN104" s="371"/>
      <c r="BO104" s="371"/>
      <c r="BP104" s="371"/>
      <c r="BQ104" s="371"/>
      <c r="BR104" s="371"/>
      <c r="BS104" s="371"/>
      <c r="BT104" s="371"/>
      <c r="BU104" s="371"/>
      <c r="BV104" s="371"/>
      <c r="BW104" s="371"/>
      <c r="BX104" s="371"/>
      <c r="BY104" s="371"/>
      <c r="BZ104" s="371"/>
      <c r="CA104" s="371"/>
      <c r="CB104" s="371"/>
      <c r="CC104" s="371"/>
      <c r="CD104" s="371"/>
      <c r="CE104" s="371"/>
      <c r="CF104" s="371"/>
      <c r="CG104" s="371"/>
      <c r="CH104" s="371"/>
      <c r="CI104" s="371"/>
      <c r="CJ104" s="371"/>
      <c r="CK104" s="371"/>
      <c r="CL104" s="371"/>
      <c r="CM104" s="371"/>
      <c r="CN104" s="371"/>
      <c r="CO104" s="371"/>
      <c r="CP104" s="371"/>
      <c r="CQ104" s="371"/>
      <c r="CR104" s="371"/>
      <c r="CS104" s="371"/>
      <c r="CT104" s="371"/>
      <c r="CU104" s="371"/>
      <c r="CV104" s="371"/>
      <c r="CW104" s="371"/>
      <c r="CX104" s="371"/>
      <c r="CY104" s="371"/>
      <c r="CZ104" s="371"/>
      <c r="DA104" s="371"/>
      <c r="DB104" s="371"/>
      <c r="DC104" s="371"/>
      <c r="DD104" s="371"/>
      <c r="DE104" s="371"/>
      <c r="DF104" s="371"/>
      <c r="DG104" s="371"/>
      <c r="DH104" s="371"/>
      <c r="DI104" s="371"/>
      <c r="DJ104" s="371"/>
      <c r="DK104" s="371"/>
      <c r="DL104" s="371"/>
      <c r="DM104" s="371"/>
      <c r="DN104" s="371"/>
      <c r="DO104" s="371"/>
      <c r="DP104" s="371"/>
      <c r="DQ104" s="371"/>
      <c r="DR104" s="371"/>
    </row>
    <row r="105" spans="49:122">
      <c r="AW105" s="371"/>
      <c r="AX105" s="371"/>
      <c r="AY105" s="371"/>
      <c r="AZ105" s="371"/>
      <c r="BA105" s="371"/>
      <c r="BB105" s="371"/>
      <c r="BC105" s="371"/>
      <c r="BD105" s="371"/>
      <c r="BE105" s="371"/>
      <c r="BF105" s="371"/>
      <c r="BG105" s="371"/>
      <c r="BH105" s="371"/>
      <c r="BI105" s="371"/>
      <c r="BJ105" s="371"/>
      <c r="BK105" s="371"/>
      <c r="BL105" s="371"/>
      <c r="BM105" s="371"/>
      <c r="BN105" s="371"/>
      <c r="BO105" s="371"/>
      <c r="BP105" s="371"/>
      <c r="BQ105" s="371"/>
      <c r="BR105" s="371"/>
      <c r="BS105" s="371"/>
      <c r="BT105" s="371"/>
      <c r="BU105" s="371"/>
      <c r="BV105" s="371"/>
      <c r="BW105" s="371"/>
      <c r="BX105" s="371"/>
      <c r="BY105" s="371"/>
      <c r="BZ105" s="371"/>
      <c r="CA105" s="371"/>
      <c r="CB105" s="371"/>
      <c r="CC105" s="371"/>
      <c r="CD105" s="371"/>
      <c r="CE105" s="371"/>
      <c r="CF105" s="371"/>
      <c r="CG105" s="371"/>
      <c r="CH105" s="371"/>
      <c r="CI105" s="371"/>
      <c r="CJ105" s="371"/>
      <c r="CK105" s="371"/>
      <c r="CL105" s="371"/>
      <c r="CM105" s="371"/>
      <c r="CN105" s="371"/>
      <c r="CO105" s="371"/>
      <c r="CP105" s="371"/>
      <c r="CQ105" s="371"/>
      <c r="CR105" s="371"/>
      <c r="CS105" s="371"/>
      <c r="CT105" s="371"/>
      <c r="CU105" s="371"/>
      <c r="CV105" s="371"/>
      <c r="CW105" s="371"/>
      <c r="CX105" s="371"/>
      <c r="CY105" s="371"/>
      <c r="CZ105" s="371"/>
      <c r="DA105" s="371"/>
      <c r="DB105" s="371"/>
      <c r="DC105" s="371"/>
      <c r="DD105" s="371"/>
      <c r="DE105" s="371"/>
      <c r="DF105" s="371"/>
      <c r="DG105" s="371"/>
      <c r="DH105" s="371"/>
      <c r="DI105" s="371"/>
      <c r="DJ105" s="371"/>
      <c r="DK105" s="371"/>
      <c r="DL105" s="371"/>
      <c r="DM105" s="371"/>
      <c r="DN105" s="371"/>
      <c r="DO105" s="371"/>
      <c r="DP105" s="371"/>
      <c r="DQ105" s="371"/>
      <c r="DR105" s="371"/>
    </row>
    <row r="106" spans="49:122">
      <c r="AW106" s="371"/>
      <c r="AX106" s="371"/>
      <c r="AY106" s="371"/>
      <c r="AZ106" s="371"/>
      <c r="BA106" s="371"/>
      <c r="BB106" s="371"/>
      <c r="BC106" s="371"/>
      <c r="BD106" s="371"/>
      <c r="BE106" s="371"/>
      <c r="BF106" s="371"/>
      <c r="BG106" s="371"/>
      <c r="BH106" s="371"/>
      <c r="BI106" s="371"/>
      <c r="BJ106" s="371"/>
      <c r="BK106" s="371"/>
      <c r="BL106" s="371"/>
      <c r="BM106" s="371"/>
      <c r="BN106" s="371"/>
      <c r="BO106" s="371"/>
      <c r="BP106" s="371"/>
      <c r="BQ106" s="371"/>
      <c r="BR106" s="371"/>
      <c r="BS106" s="371"/>
      <c r="BT106" s="371"/>
      <c r="BU106" s="371"/>
      <c r="BV106" s="371"/>
      <c r="BW106" s="371"/>
      <c r="BX106" s="371"/>
      <c r="BY106" s="371"/>
      <c r="BZ106" s="371"/>
      <c r="CA106" s="371"/>
      <c r="CB106" s="371"/>
      <c r="CC106" s="371"/>
      <c r="CD106" s="371"/>
      <c r="CE106" s="371"/>
      <c r="CF106" s="371"/>
      <c r="CG106" s="371"/>
      <c r="CH106" s="371"/>
      <c r="CI106" s="371"/>
      <c r="CJ106" s="371"/>
      <c r="CK106" s="371"/>
      <c r="CL106" s="371"/>
      <c r="CM106" s="371"/>
      <c r="CN106" s="371"/>
      <c r="CO106" s="371"/>
      <c r="CP106" s="371"/>
      <c r="CQ106" s="371"/>
      <c r="CR106" s="371"/>
      <c r="CS106" s="371"/>
      <c r="CT106" s="371"/>
      <c r="CU106" s="371"/>
      <c r="CV106" s="371"/>
      <c r="CW106" s="371"/>
      <c r="CX106" s="371"/>
      <c r="CY106" s="371"/>
      <c r="CZ106" s="371"/>
      <c r="DA106" s="371"/>
      <c r="DB106" s="371"/>
      <c r="DC106" s="371"/>
      <c r="DD106" s="371"/>
      <c r="DE106" s="371"/>
      <c r="DF106" s="371"/>
      <c r="DG106" s="371"/>
      <c r="DH106" s="371"/>
      <c r="DI106" s="371"/>
      <c r="DJ106" s="371"/>
      <c r="DK106" s="371"/>
      <c r="DL106" s="371"/>
      <c r="DM106" s="371"/>
      <c r="DN106" s="371"/>
      <c r="DO106" s="371"/>
      <c r="DP106" s="371"/>
      <c r="DQ106" s="371"/>
      <c r="DR106" s="371"/>
    </row>
    <row r="107" spans="49:122">
      <c r="AW107" s="371"/>
      <c r="AX107" s="371"/>
      <c r="AY107" s="371"/>
      <c r="AZ107" s="371"/>
      <c r="BA107" s="371"/>
      <c r="BB107" s="371"/>
      <c r="BC107" s="371"/>
      <c r="BD107" s="371"/>
      <c r="BE107" s="371"/>
      <c r="BF107" s="371"/>
      <c r="BG107" s="371"/>
      <c r="BH107" s="371"/>
      <c r="BI107" s="371"/>
      <c r="BJ107" s="371"/>
      <c r="BK107" s="371"/>
      <c r="BL107" s="371"/>
      <c r="BM107" s="371"/>
      <c r="BN107" s="371"/>
      <c r="BO107" s="371"/>
      <c r="BP107" s="371"/>
      <c r="BQ107" s="371"/>
      <c r="BR107" s="371"/>
      <c r="BS107" s="371"/>
      <c r="BT107" s="371"/>
      <c r="BU107" s="371"/>
      <c r="BV107" s="371"/>
      <c r="BW107" s="371"/>
      <c r="BX107" s="371"/>
      <c r="BY107" s="371"/>
      <c r="BZ107" s="371"/>
      <c r="CA107" s="371"/>
      <c r="CB107" s="371"/>
      <c r="CC107" s="371"/>
      <c r="CD107" s="371"/>
      <c r="CE107" s="371"/>
      <c r="CF107" s="371"/>
      <c r="CG107" s="371"/>
      <c r="CH107" s="371"/>
      <c r="CI107" s="371"/>
      <c r="CJ107" s="371"/>
      <c r="CK107" s="371"/>
      <c r="CL107" s="371"/>
      <c r="CM107" s="371"/>
      <c r="CN107" s="371"/>
      <c r="CO107" s="371"/>
      <c r="CP107" s="371"/>
      <c r="CQ107" s="371"/>
      <c r="CR107" s="371"/>
      <c r="CS107" s="371"/>
      <c r="CT107" s="371"/>
      <c r="CU107" s="371"/>
      <c r="CV107" s="371"/>
      <c r="CW107" s="371"/>
      <c r="CX107" s="371"/>
      <c r="CY107" s="371"/>
      <c r="CZ107" s="371"/>
      <c r="DA107" s="371"/>
      <c r="DB107" s="371"/>
      <c r="DC107" s="371"/>
      <c r="DD107" s="371"/>
      <c r="DE107" s="371"/>
      <c r="DF107" s="371"/>
      <c r="DG107" s="371"/>
      <c r="DH107" s="371"/>
      <c r="DI107" s="371"/>
      <c r="DJ107" s="371"/>
      <c r="DK107" s="371"/>
      <c r="DL107" s="371"/>
      <c r="DM107" s="371"/>
      <c r="DN107" s="371"/>
      <c r="DO107" s="371"/>
      <c r="DP107" s="371"/>
      <c r="DQ107" s="371"/>
      <c r="DR107" s="371"/>
    </row>
    <row r="108" spans="49:122">
      <c r="AW108" s="371"/>
      <c r="AX108" s="371"/>
      <c r="AY108" s="371"/>
      <c r="AZ108" s="371"/>
      <c r="BA108" s="371"/>
      <c r="BB108" s="371"/>
      <c r="BC108" s="371"/>
      <c r="BD108" s="371"/>
      <c r="BE108" s="371"/>
      <c r="BF108" s="371"/>
      <c r="BG108" s="371"/>
      <c r="BH108" s="371"/>
      <c r="BI108" s="371"/>
      <c r="BJ108" s="371"/>
      <c r="BK108" s="371"/>
      <c r="BL108" s="371"/>
      <c r="BM108" s="371"/>
      <c r="BN108" s="371"/>
      <c r="BO108" s="371"/>
      <c r="BP108" s="371"/>
      <c r="BQ108" s="371"/>
      <c r="BR108" s="371"/>
      <c r="BS108" s="371"/>
      <c r="BT108" s="371"/>
      <c r="BU108" s="371"/>
      <c r="BV108" s="371"/>
      <c r="BW108" s="371"/>
      <c r="BX108" s="371"/>
      <c r="BY108" s="371"/>
      <c r="BZ108" s="371"/>
      <c r="CA108" s="371"/>
      <c r="CB108" s="371"/>
      <c r="CC108" s="371"/>
      <c r="CD108" s="371"/>
      <c r="CE108" s="371"/>
      <c r="CF108" s="371"/>
      <c r="CG108" s="371"/>
      <c r="CH108" s="371"/>
      <c r="CI108" s="371"/>
      <c r="CJ108" s="371"/>
      <c r="CK108" s="371"/>
      <c r="CL108" s="371"/>
      <c r="CM108" s="371"/>
      <c r="CN108" s="371"/>
      <c r="CO108" s="371"/>
      <c r="CP108" s="371"/>
      <c r="CQ108" s="371"/>
      <c r="CR108" s="371"/>
      <c r="CS108" s="371"/>
      <c r="CT108" s="371"/>
      <c r="CU108" s="371"/>
      <c r="CV108" s="371"/>
      <c r="CW108" s="371"/>
      <c r="CX108" s="371"/>
      <c r="CY108" s="371"/>
      <c r="CZ108" s="371"/>
      <c r="DA108" s="371"/>
      <c r="DB108" s="371"/>
      <c r="DC108" s="371"/>
      <c r="DD108" s="371"/>
      <c r="DE108" s="371"/>
      <c r="DF108" s="371"/>
      <c r="DG108" s="371"/>
      <c r="DH108" s="371"/>
      <c r="DI108" s="371"/>
      <c r="DJ108" s="371"/>
      <c r="DK108" s="371"/>
      <c r="DL108" s="371"/>
      <c r="DM108" s="371"/>
      <c r="DN108" s="371"/>
      <c r="DO108" s="371"/>
      <c r="DP108" s="371"/>
      <c r="DQ108" s="371"/>
      <c r="DR108" s="371"/>
    </row>
    <row r="109" spans="49:122">
      <c r="AW109" s="371"/>
      <c r="AX109" s="371"/>
      <c r="AY109" s="371"/>
      <c r="AZ109" s="371"/>
      <c r="BA109" s="371"/>
      <c r="BB109" s="371"/>
      <c r="BC109" s="371"/>
      <c r="BD109" s="371"/>
      <c r="BE109" s="371"/>
      <c r="BF109" s="371"/>
      <c r="BG109" s="371"/>
      <c r="BH109" s="371"/>
      <c r="BI109" s="371"/>
      <c r="BJ109" s="371"/>
      <c r="BK109" s="371"/>
      <c r="BL109" s="371"/>
      <c r="BM109" s="371"/>
      <c r="BN109" s="371"/>
      <c r="BO109" s="371"/>
      <c r="BP109" s="371"/>
      <c r="BQ109" s="371"/>
      <c r="BR109" s="371"/>
      <c r="BS109" s="371"/>
      <c r="BT109" s="371"/>
      <c r="BU109" s="371"/>
      <c r="BV109" s="371"/>
      <c r="BW109" s="371"/>
      <c r="BX109" s="371"/>
      <c r="BY109" s="371"/>
      <c r="BZ109" s="371"/>
      <c r="CA109" s="371"/>
      <c r="CB109" s="371"/>
      <c r="CC109" s="371"/>
      <c r="CD109" s="371"/>
      <c r="CE109" s="371"/>
      <c r="CF109" s="371"/>
      <c r="CG109" s="371"/>
      <c r="CH109" s="371"/>
      <c r="CI109" s="371"/>
      <c r="CJ109" s="371"/>
      <c r="CK109" s="371"/>
      <c r="CL109" s="371"/>
      <c r="CM109" s="371"/>
      <c r="CN109" s="371"/>
      <c r="CO109" s="371"/>
      <c r="CP109" s="371"/>
      <c r="CQ109" s="371"/>
      <c r="CR109" s="371"/>
      <c r="CS109" s="371"/>
      <c r="CT109" s="371"/>
      <c r="CU109" s="371"/>
      <c r="CV109" s="371"/>
      <c r="CW109" s="371"/>
      <c r="CX109" s="371"/>
      <c r="CY109" s="371"/>
      <c r="CZ109" s="371"/>
      <c r="DA109" s="371"/>
      <c r="DB109" s="371"/>
      <c r="DC109" s="371"/>
      <c r="DD109" s="371"/>
      <c r="DE109" s="371"/>
      <c r="DF109" s="371"/>
      <c r="DG109" s="371"/>
      <c r="DH109" s="371"/>
      <c r="DI109" s="371"/>
      <c r="DJ109" s="371"/>
      <c r="DK109" s="371"/>
      <c r="DL109" s="371"/>
      <c r="DM109" s="371"/>
      <c r="DN109" s="371"/>
      <c r="DO109" s="371"/>
      <c r="DP109" s="371"/>
      <c r="DQ109" s="371"/>
      <c r="DR109" s="371"/>
    </row>
    <row r="110" spans="49:122">
      <c r="AW110" s="371"/>
      <c r="AX110" s="371"/>
      <c r="AY110" s="371"/>
      <c r="AZ110" s="371"/>
      <c r="BA110" s="371"/>
      <c r="BB110" s="371"/>
      <c r="BC110" s="371"/>
      <c r="BD110" s="371"/>
      <c r="BE110" s="371"/>
      <c r="BF110" s="371"/>
      <c r="BG110" s="371"/>
      <c r="BH110" s="371"/>
      <c r="BI110" s="371"/>
      <c r="BJ110" s="371"/>
      <c r="BK110" s="371"/>
      <c r="BL110" s="371"/>
      <c r="BM110" s="371"/>
      <c r="BN110" s="371"/>
      <c r="BO110" s="371"/>
      <c r="BP110" s="371"/>
      <c r="BQ110" s="371"/>
      <c r="BR110" s="371"/>
      <c r="BS110" s="371"/>
      <c r="BT110" s="371"/>
      <c r="BU110" s="371"/>
      <c r="BV110" s="371"/>
      <c r="BW110" s="371"/>
      <c r="BX110" s="371"/>
      <c r="BY110" s="371"/>
      <c r="BZ110" s="371"/>
      <c r="CA110" s="371"/>
      <c r="CB110" s="371"/>
      <c r="CC110" s="371"/>
      <c r="CD110" s="371"/>
      <c r="CE110" s="371"/>
      <c r="CF110" s="371"/>
      <c r="CG110" s="371"/>
      <c r="CH110" s="371"/>
      <c r="CI110" s="371"/>
      <c r="CJ110" s="371"/>
      <c r="CK110" s="371"/>
      <c r="CL110" s="371"/>
      <c r="CM110" s="371"/>
      <c r="CN110" s="371"/>
      <c r="CO110" s="371"/>
      <c r="CP110" s="371"/>
      <c r="CQ110" s="371"/>
      <c r="CR110" s="371"/>
      <c r="CS110" s="371"/>
      <c r="CT110" s="371"/>
      <c r="CU110" s="371"/>
      <c r="CV110" s="371"/>
      <c r="CW110" s="371"/>
      <c r="CX110" s="371"/>
      <c r="CY110" s="371"/>
      <c r="CZ110" s="371"/>
      <c r="DA110" s="371"/>
      <c r="DB110" s="371"/>
      <c r="DC110" s="371"/>
      <c r="DD110" s="371"/>
      <c r="DE110" s="371"/>
      <c r="DF110" s="371"/>
      <c r="DG110" s="371"/>
      <c r="DH110" s="371"/>
      <c r="DI110" s="371"/>
      <c r="DJ110" s="371"/>
      <c r="DK110" s="371"/>
      <c r="DL110" s="371"/>
      <c r="DM110" s="371"/>
      <c r="DN110" s="371"/>
      <c r="DO110" s="371"/>
      <c r="DP110" s="371"/>
      <c r="DQ110" s="371"/>
      <c r="DR110" s="371"/>
    </row>
    <row r="111" spans="49:122">
      <c r="AW111" s="371"/>
      <c r="AX111" s="371"/>
      <c r="AY111" s="371"/>
      <c r="AZ111" s="371"/>
      <c r="BA111" s="371"/>
      <c r="BB111" s="371"/>
      <c r="BC111" s="371"/>
      <c r="BD111" s="371"/>
      <c r="BE111" s="371"/>
      <c r="BF111" s="371"/>
      <c r="BG111" s="371"/>
      <c r="BH111" s="371"/>
      <c r="BI111" s="371"/>
      <c r="BJ111" s="371"/>
      <c r="BK111" s="371"/>
      <c r="BL111" s="371"/>
      <c r="BM111" s="371"/>
      <c r="BN111" s="371"/>
      <c r="BO111" s="371"/>
      <c r="BP111" s="371"/>
      <c r="BQ111" s="371"/>
      <c r="BR111" s="371"/>
      <c r="BS111" s="371"/>
      <c r="BT111" s="371"/>
      <c r="BU111" s="371"/>
      <c r="BV111" s="371"/>
      <c r="BW111" s="371"/>
      <c r="BX111" s="371"/>
      <c r="BY111" s="371"/>
      <c r="BZ111" s="371"/>
      <c r="CA111" s="371"/>
      <c r="CB111" s="371"/>
      <c r="CC111" s="371"/>
      <c r="CD111" s="371"/>
      <c r="CE111" s="371"/>
      <c r="CF111" s="371"/>
      <c r="CG111" s="371"/>
      <c r="CH111" s="371"/>
      <c r="CI111" s="371"/>
      <c r="CJ111" s="371"/>
      <c r="CK111" s="371"/>
      <c r="CL111" s="371"/>
      <c r="CM111" s="371"/>
      <c r="CN111" s="371"/>
      <c r="CO111" s="371"/>
      <c r="CP111" s="371"/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/>
      <c r="DC111" s="371"/>
      <c r="DD111" s="371"/>
      <c r="DE111" s="371"/>
      <c r="DF111" s="371"/>
      <c r="DG111" s="371"/>
      <c r="DH111" s="371"/>
      <c r="DI111" s="371"/>
      <c r="DJ111" s="371"/>
      <c r="DK111" s="371"/>
      <c r="DL111" s="371"/>
      <c r="DM111" s="371"/>
      <c r="DN111" s="371"/>
      <c r="DO111" s="371"/>
      <c r="DP111" s="371"/>
      <c r="DQ111" s="371"/>
      <c r="DR111" s="371"/>
    </row>
    <row r="112" spans="49:122">
      <c r="AW112" s="371"/>
      <c r="AX112" s="371"/>
      <c r="AY112" s="371"/>
      <c r="AZ112" s="371"/>
      <c r="BA112" s="371"/>
      <c r="BB112" s="371"/>
      <c r="BC112" s="371"/>
      <c r="BD112" s="371"/>
      <c r="BE112" s="371"/>
      <c r="BF112" s="371"/>
      <c r="BG112" s="371"/>
      <c r="BH112" s="371"/>
      <c r="BI112" s="371"/>
      <c r="BJ112" s="371"/>
      <c r="BK112" s="371"/>
      <c r="BL112" s="371"/>
      <c r="BM112" s="371"/>
      <c r="BN112" s="371"/>
      <c r="BO112" s="371"/>
      <c r="BP112" s="371"/>
      <c r="BQ112" s="371"/>
      <c r="BR112" s="371"/>
      <c r="BS112" s="371"/>
      <c r="BT112" s="371"/>
      <c r="BU112" s="371"/>
      <c r="BV112" s="371"/>
      <c r="BW112" s="371"/>
      <c r="BX112" s="371"/>
      <c r="BY112" s="371"/>
      <c r="BZ112" s="371"/>
      <c r="CA112" s="371"/>
      <c r="CB112" s="371"/>
      <c r="CC112" s="371"/>
      <c r="CD112" s="371"/>
      <c r="CE112" s="371"/>
      <c r="CF112" s="371"/>
      <c r="CG112" s="371"/>
      <c r="CH112" s="371"/>
      <c r="CI112" s="371"/>
      <c r="CJ112" s="371"/>
      <c r="CK112" s="371"/>
      <c r="CL112" s="371"/>
      <c r="CM112" s="371"/>
      <c r="CN112" s="371"/>
      <c r="CO112" s="371"/>
      <c r="CP112" s="371"/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/>
      <c r="DC112" s="371"/>
      <c r="DD112" s="371"/>
      <c r="DE112" s="371"/>
      <c r="DF112" s="371"/>
      <c r="DG112" s="371"/>
      <c r="DH112" s="371"/>
      <c r="DI112" s="371"/>
      <c r="DJ112" s="371"/>
      <c r="DK112" s="371"/>
      <c r="DL112" s="371"/>
      <c r="DM112" s="371"/>
      <c r="DN112" s="371"/>
      <c r="DO112" s="371"/>
      <c r="DP112" s="371"/>
      <c r="DQ112" s="371"/>
      <c r="DR112" s="371"/>
    </row>
    <row r="113" spans="49:122">
      <c r="AW113" s="371"/>
      <c r="AX113" s="371"/>
      <c r="AY113" s="371"/>
      <c r="AZ113" s="371"/>
      <c r="BA113" s="371"/>
      <c r="BB113" s="371"/>
      <c r="BC113" s="371"/>
      <c r="BD113" s="371"/>
      <c r="BE113" s="371"/>
      <c r="BF113" s="371"/>
      <c r="BG113" s="371"/>
      <c r="BH113" s="371"/>
      <c r="BI113" s="371"/>
      <c r="BJ113" s="371"/>
      <c r="BK113" s="371"/>
      <c r="BL113" s="371"/>
      <c r="BM113" s="371"/>
      <c r="BN113" s="371"/>
      <c r="BO113" s="371"/>
      <c r="BP113" s="371"/>
      <c r="BQ113" s="371"/>
      <c r="BR113" s="371"/>
      <c r="BS113" s="371"/>
      <c r="BT113" s="371"/>
      <c r="BU113" s="371"/>
      <c r="BV113" s="371"/>
      <c r="BW113" s="371"/>
      <c r="BX113" s="371"/>
      <c r="BY113" s="371"/>
      <c r="BZ113" s="371"/>
      <c r="CA113" s="371"/>
      <c r="CB113" s="371"/>
      <c r="CC113" s="371"/>
      <c r="CD113" s="371"/>
      <c r="CE113" s="371"/>
      <c r="CF113" s="371"/>
      <c r="CG113" s="371"/>
      <c r="CH113" s="371"/>
      <c r="CI113" s="371"/>
      <c r="CJ113" s="371"/>
      <c r="CK113" s="371"/>
      <c r="CL113" s="371"/>
      <c r="CM113" s="371"/>
      <c r="CN113" s="371"/>
      <c r="CO113" s="371"/>
      <c r="CP113" s="371"/>
      <c r="CQ113" s="371"/>
      <c r="CR113" s="371"/>
      <c r="CS113" s="371"/>
      <c r="CT113" s="371"/>
      <c r="CU113" s="371"/>
      <c r="CV113" s="371"/>
      <c r="CW113" s="371"/>
      <c r="CX113" s="371"/>
      <c r="CY113" s="371"/>
      <c r="CZ113" s="371"/>
      <c r="DA113" s="371"/>
      <c r="DB113" s="371"/>
      <c r="DC113" s="371"/>
      <c r="DD113" s="371"/>
      <c r="DE113" s="371"/>
      <c r="DF113" s="371"/>
      <c r="DG113" s="371"/>
      <c r="DH113" s="371"/>
      <c r="DI113" s="371"/>
      <c r="DJ113" s="371"/>
      <c r="DK113" s="371"/>
      <c r="DL113" s="371"/>
      <c r="DM113" s="371"/>
      <c r="DN113" s="371"/>
      <c r="DO113" s="371"/>
      <c r="DP113" s="371"/>
      <c r="DQ113" s="371"/>
      <c r="DR113" s="371"/>
    </row>
    <row r="114" spans="49:122">
      <c r="AW114" s="371"/>
      <c r="AX114" s="371"/>
      <c r="AY114" s="371"/>
      <c r="AZ114" s="371"/>
      <c r="BA114" s="371"/>
      <c r="BB114" s="371"/>
      <c r="BC114" s="371"/>
      <c r="BD114" s="371"/>
      <c r="BE114" s="371"/>
      <c r="BF114" s="371"/>
      <c r="BG114" s="371"/>
      <c r="BH114" s="371"/>
      <c r="BI114" s="371"/>
      <c r="BJ114" s="371"/>
      <c r="BK114" s="371"/>
      <c r="BL114" s="371"/>
      <c r="BM114" s="371"/>
      <c r="BN114" s="371"/>
      <c r="BO114" s="371"/>
      <c r="BP114" s="371"/>
      <c r="BQ114" s="371"/>
      <c r="BR114" s="371"/>
      <c r="BS114" s="371"/>
      <c r="BT114" s="371"/>
      <c r="BU114" s="371"/>
      <c r="BV114" s="371"/>
      <c r="BW114" s="371"/>
      <c r="BX114" s="371"/>
      <c r="BY114" s="371"/>
      <c r="BZ114" s="371"/>
      <c r="CA114" s="371"/>
      <c r="CB114" s="371"/>
      <c r="CC114" s="371"/>
      <c r="CD114" s="371"/>
      <c r="CE114" s="371"/>
      <c r="CF114" s="371"/>
      <c r="CG114" s="371"/>
      <c r="CH114" s="371"/>
      <c r="CI114" s="371"/>
      <c r="CJ114" s="371"/>
      <c r="CK114" s="371"/>
      <c r="CL114" s="371"/>
      <c r="CM114" s="371"/>
      <c r="CN114" s="371"/>
      <c r="CO114" s="371"/>
      <c r="CP114" s="371"/>
      <c r="CQ114" s="371"/>
      <c r="CR114" s="371"/>
      <c r="CS114" s="371"/>
      <c r="CT114" s="371"/>
      <c r="CU114" s="371"/>
      <c r="CV114" s="371"/>
      <c r="CW114" s="371"/>
      <c r="CX114" s="371"/>
      <c r="CY114" s="371"/>
      <c r="CZ114" s="371"/>
      <c r="DA114" s="371"/>
      <c r="DB114" s="371"/>
      <c r="DC114" s="371"/>
      <c r="DD114" s="371"/>
      <c r="DE114" s="371"/>
      <c r="DF114" s="371"/>
      <c r="DG114" s="371"/>
      <c r="DH114" s="371"/>
      <c r="DI114" s="371"/>
      <c r="DJ114" s="371"/>
      <c r="DK114" s="371"/>
      <c r="DL114" s="371"/>
      <c r="DM114" s="371"/>
      <c r="DN114" s="371"/>
      <c r="DO114" s="371"/>
      <c r="DP114" s="371"/>
      <c r="DQ114" s="371"/>
      <c r="DR114" s="371"/>
    </row>
    <row r="115" spans="49:122">
      <c r="AW115" s="371"/>
      <c r="AX115" s="371"/>
      <c r="AY115" s="371"/>
      <c r="AZ115" s="371"/>
      <c r="BA115" s="371"/>
      <c r="BB115" s="371"/>
      <c r="BC115" s="371"/>
      <c r="BD115" s="371"/>
      <c r="BE115" s="371"/>
      <c r="BF115" s="371"/>
      <c r="BG115" s="371"/>
      <c r="BH115" s="371"/>
      <c r="BI115" s="371"/>
      <c r="BJ115" s="371"/>
      <c r="BK115" s="371"/>
      <c r="BL115" s="371"/>
      <c r="BM115" s="371"/>
      <c r="BN115" s="371"/>
      <c r="BO115" s="371"/>
      <c r="BP115" s="371"/>
      <c r="BQ115" s="371"/>
      <c r="BR115" s="371"/>
      <c r="BS115" s="371"/>
      <c r="BT115" s="371"/>
      <c r="BU115" s="371"/>
      <c r="BV115" s="371"/>
      <c r="BW115" s="371"/>
      <c r="BX115" s="371"/>
      <c r="BY115" s="371"/>
      <c r="BZ115" s="371"/>
      <c r="CA115" s="371"/>
      <c r="CB115" s="371"/>
      <c r="CC115" s="371"/>
      <c r="CD115" s="371"/>
      <c r="CE115" s="371"/>
      <c r="CF115" s="371"/>
      <c r="CG115" s="371"/>
      <c r="CH115" s="371"/>
      <c r="CI115" s="371"/>
      <c r="CJ115" s="371"/>
      <c r="CK115" s="371"/>
      <c r="CL115" s="371"/>
      <c r="CM115" s="371"/>
      <c r="CN115" s="371"/>
      <c r="CO115" s="371"/>
      <c r="CP115" s="371"/>
      <c r="CQ115" s="371"/>
      <c r="CR115" s="371"/>
      <c r="CS115" s="371"/>
      <c r="CT115" s="371"/>
      <c r="CU115" s="371"/>
      <c r="CV115" s="371"/>
      <c r="CW115" s="371"/>
      <c r="CX115" s="371"/>
      <c r="CY115" s="371"/>
      <c r="CZ115" s="371"/>
      <c r="DA115" s="371"/>
      <c r="DB115" s="371"/>
      <c r="DC115" s="371"/>
      <c r="DD115" s="371"/>
      <c r="DE115" s="371"/>
      <c r="DF115" s="371"/>
      <c r="DG115" s="371"/>
      <c r="DH115" s="371"/>
      <c r="DI115" s="371"/>
      <c r="DJ115" s="371"/>
      <c r="DK115" s="371"/>
      <c r="DL115" s="371"/>
      <c r="DM115" s="371"/>
      <c r="DN115" s="371"/>
      <c r="DO115" s="371"/>
      <c r="DP115" s="371"/>
      <c r="DQ115" s="371"/>
      <c r="DR115" s="371"/>
    </row>
    <row r="116" spans="49:122">
      <c r="AW116" s="371"/>
      <c r="AX116" s="371"/>
      <c r="AY116" s="371"/>
      <c r="AZ116" s="371"/>
      <c r="BA116" s="371"/>
      <c r="BB116" s="371"/>
      <c r="BC116" s="371"/>
      <c r="BD116" s="371"/>
      <c r="BE116" s="371"/>
      <c r="BF116" s="371"/>
      <c r="BG116" s="371"/>
      <c r="BH116" s="371"/>
      <c r="BI116" s="371"/>
      <c r="BJ116" s="371"/>
      <c r="BK116" s="371"/>
      <c r="BL116" s="371"/>
      <c r="BM116" s="371"/>
      <c r="BN116" s="371"/>
      <c r="BO116" s="371"/>
      <c r="BP116" s="371"/>
      <c r="BQ116" s="371"/>
      <c r="BR116" s="371"/>
      <c r="BS116" s="371"/>
      <c r="BT116" s="371"/>
      <c r="BU116" s="371"/>
      <c r="BV116" s="371"/>
      <c r="BW116" s="371"/>
      <c r="BX116" s="371"/>
      <c r="BY116" s="371"/>
      <c r="BZ116" s="371"/>
      <c r="CA116" s="371"/>
      <c r="CB116" s="371"/>
      <c r="CC116" s="371"/>
      <c r="CD116" s="371"/>
      <c r="CE116" s="371"/>
      <c r="CF116" s="371"/>
      <c r="CG116" s="371"/>
      <c r="CH116" s="371"/>
      <c r="CI116" s="371"/>
      <c r="CJ116" s="371"/>
      <c r="CK116" s="371"/>
      <c r="CL116" s="371"/>
      <c r="CM116" s="371"/>
      <c r="CN116" s="371"/>
      <c r="CO116" s="371"/>
      <c r="CP116" s="371"/>
      <c r="CQ116" s="371"/>
      <c r="CR116" s="371"/>
      <c r="CS116" s="371"/>
      <c r="CT116" s="371"/>
      <c r="CU116" s="371"/>
      <c r="CV116" s="371"/>
      <c r="CW116" s="371"/>
      <c r="CX116" s="371"/>
      <c r="CY116" s="371"/>
      <c r="CZ116" s="371"/>
      <c r="DA116" s="371"/>
      <c r="DB116" s="371"/>
      <c r="DC116" s="371"/>
      <c r="DD116" s="371"/>
      <c r="DE116" s="371"/>
      <c r="DF116" s="371"/>
      <c r="DG116" s="371"/>
      <c r="DH116" s="371"/>
      <c r="DI116" s="371"/>
      <c r="DJ116" s="371"/>
      <c r="DK116" s="371"/>
      <c r="DL116" s="371"/>
      <c r="DM116" s="371"/>
      <c r="DN116" s="371"/>
      <c r="DO116" s="371"/>
      <c r="DP116" s="371"/>
      <c r="DQ116" s="371"/>
      <c r="DR116" s="371"/>
    </row>
    <row r="117" spans="49:122">
      <c r="AW117" s="371"/>
      <c r="AX117" s="371"/>
      <c r="AY117" s="371"/>
      <c r="AZ117" s="371"/>
      <c r="BA117" s="371"/>
      <c r="BB117" s="371"/>
      <c r="BC117" s="371"/>
      <c r="BD117" s="371"/>
      <c r="BE117" s="371"/>
      <c r="BF117" s="371"/>
      <c r="BG117" s="371"/>
      <c r="BH117" s="371"/>
      <c r="BI117" s="371"/>
      <c r="BJ117" s="371"/>
      <c r="BK117" s="371"/>
      <c r="BL117" s="371"/>
      <c r="BM117" s="371"/>
      <c r="BN117" s="371"/>
      <c r="BO117" s="371"/>
      <c r="BP117" s="371"/>
      <c r="BQ117" s="371"/>
      <c r="BR117" s="371"/>
      <c r="BS117" s="371"/>
      <c r="BT117" s="371"/>
      <c r="BU117" s="371"/>
      <c r="BV117" s="371"/>
      <c r="BW117" s="371"/>
      <c r="BX117" s="371"/>
      <c r="BY117" s="371"/>
      <c r="BZ117" s="371"/>
      <c r="CA117" s="371"/>
      <c r="CB117" s="371"/>
      <c r="CC117" s="371"/>
      <c r="CD117" s="371"/>
      <c r="CE117" s="371"/>
      <c r="CF117" s="371"/>
      <c r="CG117" s="371"/>
      <c r="CH117" s="371"/>
      <c r="CI117" s="371"/>
      <c r="CJ117" s="371"/>
      <c r="CK117" s="371"/>
      <c r="CL117" s="371"/>
      <c r="CM117" s="371"/>
      <c r="CN117" s="371"/>
      <c r="CO117" s="371"/>
      <c r="CP117" s="371"/>
      <c r="CQ117" s="371"/>
      <c r="CR117" s="371"/>
      <c r="CS117" s="371"/>
      <c r="CT117" s="371"/>
      <c r="CU117" s="371"/>
      <c r="CV117" s="371"/>
      <c r="CW117" s="371"/>
      <c r="CX117" s="371"/>
      <c r="CY117" s="371"/>
      <c r="CZ117" s="371"/>
      <c r="DA117" s="371"/>
      <c r="DB117" s="371"/>
      <c r="DC117" s="371"/>
      <c r="DD117" s="371"/>
      <c r="DE117" s="371"/>
      <c r="DF117" s="371"/>
      <c r="DG117" s="371"/>
      <c r="DH117" s="371"/>
      <c r="DI117" s="371"/>
      <c r="DJ117" s="371"/>
      <c r="DK117" s="371"/>
      <c r="DL117" s="371"/>
      <c r="DM117" s="371"/>
      <c r="DN117" s="371"/>
      <c r="DO117" s="371"/>
      <c r="DP117" s="371"/>
      <c r="DQ117" s="371"/>
      <c r="DR117" s="371"/>
    </row>
    <row r="118" spans="49:122">
      <c r="AW118" s="371"/>
      <c r="AX118" s="371"/>
      <c r="AY118" s="371"/>
      <c r="AZ118" s="371"/>
      <c r="BA118" s="371"/>
      <c r="BB118" s="371"/>
      <c r="BC118" s="371"/>
      <c r="BD118" s="371"/>
      <c r="BE118" s="371"/>
      <c r="BF118" s="371"/>
      <c r="BG118" s="371"/>
      <c r="BH118" s="371"/>
      <c r="BI118" s="371"/>
      <c r="BJ118" s="371"/>
      <c r="BK118" s="371"/>
      <c r="BL118" s="371"/>
      <c r="BM118" s="371"/>
      <c r="BN118" s="371"/>
      <c r="BO118" s="371"/>
      <c r="BP118" s="371"/>
      <c r="BQ118" s="371"/>
      <c r="BR118" s="371"/>
      <c r="BS118" s="371"/>
      <c r="BT118" s="371"/>
      <c r="BU118" s="371"/>
      <c r="BV118" s="371"/>
      <c r="BW118" s="371"/>
      <c r="BX118" s="371"/>
      <c r="BY118" s="371"/>
      <c r="BZ118" s="371"/>
      <c r="CA118" s="371"/>
      <c r="CB118" s="371"/>
      <c r="CC118" s="371"/>
      <c r="CD118" s="371"/>
      <c r="CE118" s="371"/>
      <c r="CF118" s="371"/>
      <c r="CG118" s="371"/>
      <c r="CH118" s="371"/>
      <c r="CI118" s="371"/>
      <c r="CJ118" s="371"/>
      <c r="CK118" s="371"/>
      <c r="CL118" s="371"/>
      <c r="CM118" s="371"/>
      <c r="CN118" s="371"/>
      <c r="CO118" s="371"/>
      <c r="CP118" s="371"/>
      <c r="CQ118" s="371"/>
      <c r="CR118" s="371"/>
      <c r="CS118" s="371"/>
      <c r="CT118" s="371"/>
      <c r="CU118" s="371"/>
      <c r="CV118" s="371"/>
      <c r="CW118" s="371"/>
      <c r="CX118" s="371"/>
      <c r="CY118" s="371"/>
      <c r="CZ118" s="371"/>
      <c r="DA118" s="371"/>
      <c r="DB118" s="371"/>
      <c r="DC118" s="371"/>
      <c r="DD118" s="371"/>
      <c r="DE118" s="371"/>
      <c r="DF118" s="371"/>
      <c r="DG118" s="371"/>
      <c r="DH118" s="371"/>
      <c r="DI118" s="371"/>
      <c r="DJ118" s="371"/>
      <c r="DK118" s="371"/>
      <c r="DL118" s="371"/>
      <c r="DM118" s="371"/>
      <c r="DN118" s="371"/>
      <c r="DO118" s="371"/>
      <c r="DP118" s="371"/>
      <c r="DQ118" s="371"/>
      <c r="DR118" s="371"/>
    </row>
    <row r="119" spans="49:122">
      <c r="AW119" s="371"/>
      <c r="AX119" s="371"/>
      <c r="AY119" s="371"/>
      <c r="AZ119" s="371"/>
      <c r="BA119" s="371"/>
      <c r="BB119" s="371"/>
      <c r="BC119" s="371"/>
      <c r="BD119" s="371"/>
      <c r="BE119" s="371"/>
      <c r="BF119" s="371"/>
      <c r="BG119" s="371"/>
      <c r="BH119" s="371"/>
      <c r="BI119" s="371"/>
      <c r="BJ119" s="371"/>
      <c r="BK119" s="371"/>
      <c r="BL119" s="371"/>
      <c r="BM119" s="371"/>
      <c r="BN119" s="371"/>
      <c r="BO119" s="371"/>
      <c r="BP119" s="371"/>
      <c r="BQ119" s="371"/>
      <c r="BR119" s="371"/>
      <c r="BS119" s="371"/>
      <c r="BT119" s="371"/>
      <c r="BU119" s="371"/>
      <c r="BV119" s="371"/>
      <c r="BW119" s="371"/>
      <c r="BX119" s="371"/>
      <c r="BY119" s="371"/>
      <c r="BZ119" s="371"/>
      <c r="CA119" s="371"/>
      <c r="CB119" s="371"/>
      <c r="CC119" s="371"/>
      <c r="CD119" s="371"/>
      <c r="CE119" s="371"/>
      <c r="CF119" s="371"/>
      <c r="CG119" s="371"/>
      <c r="CH119" s="371"/>
      <c r="CI119" s="371"/>
      <c r="CJ119" s="371"/>
      <c r="CK119" s="371"/>
      <c r="CL119" s="371"/>
      <c r="CM119" s="371"/>
      <c r="CN119" s="371"/>
      <c r="CO119" s="371"/>
      <c r="CP119" s="371"/>
      <c r="CQ119" s="371"/>
      <c r="CR119" s="371"/>
      <c r="CS119" s="371"/>
      <c r="CT119" s="371"/>
      <c r="CU119" s="371"/>
      <c r="CV119" s="371"/>
      <c r="CW119" s="371"/>
      <c r="CX119" s="371"/>
      <c r="CY119" s="371"/>
      <c r="CZ119" s="371"/>
      <c r="DA119" s="371"/>
      <c r="DB119" s="371"/>
      <c r="DC119" s="371"/>
      <c r="DD119" s="371"/>
      <c r="DE119" s="371"/>
      <c r="DF119" s="371"/>
      <c r="DG119" s="371"/>
      <c r="DH119" s="371"/>
      <c r="DI119" s="371"/>
      <c r="DJ119" s="371"/>
      <c r="DK119" s="371"/>
      <c r="DL119" s="371"/>
      <c r="DM119" s="371"/>
      <c r="DN119" s="371"/>
      <c r="DO119" s="371"/>
      <c r="DP119" s="371"/>
      <c r="DQ119" s="371"/>
      <c r="DR119" s="371"/>
    </row>
    <row r="120" spans="49:122">
      <c r="AW120" s="371"/>
      <c r="AX120" s="371"/>
      <c r="AY120" s="371"/>
      <c r="AZ120" s="371"/>
      <c r="BA120" s="371"/>
      <c r="BB120" s="371"/>
      <c r="BC120" s="371"/>
      <c r="BD120" s="371"/>
      <c r="BE120" s="371"/>
      <c r="BF120" s="371"/>
      <c r="BG120" s="371"/>
      <c r="BH120" s="371"/>
      <c r="BI120" s="371"/>
      <c r="BJ120" s="371"/>
      <c r="BK120" s="371"/>
      <c r="BL120" s="371"/>
      <c r="BM120" s="371"/>
      <c r="BN120" s="371"/>
      <c r="BO120" s="371"/>
      <c r="BP120" s="371"/>
      <c r="BQ120" s="371"/>
      <c r="BR120" s="371"/>
      <c r="BS120" s="371"/>
      <c r="BT120" s="371"/>
      <c r="BU120" s="371"/>
      <c r="BV120" s="371"/>
      <c r="BW120" s="371"/>
      <c r="BX120" s="371"/>
      <c r="BY120" s="371"/>
      <c r="BZ120" s="371"/>
      <c r="CA120" s="371"/>
      <c r="CB120" s="371"/>
      <c r="CC120" s="371"/>
      <c r="CD120" s="371"/>
      <c r="CE120" s="371"/>
      <c r="CF120" s="371"/>
      <c r="CG120" s="371"/>
      <c r="CH120" s="371"/>
      <c r="CI120" s="371"/>
      <c r="CJ120" s="371"/>
      <c r="CK120" s="371"/>
      <c r="CL120" s="371"/>
      <c r="CM120" s="371"/>
      <c r="CN120" s="371"/>
      <c r="CO120" s="371"/>
      <c r="CP120" s="371"/>
      <c r="CQ120" s="371"/>
      <c r="CR120" s="371"/>
      <c r="CS120" s="371"/>
      <c r="CT120" s="371"/>
      <c r="CU120" s="371"/>
      <c r="CV120" s="371"/>
      <c r="CW120" s="371"/>
      <c r="CX120" s="371"/>
      <c r="CY120" s="371"/>
      <c r="CZ120" s="371"/>
      <c r="DA120" s="371"/>
      <c r="DB120" s="371"/>
      <c r="DC120" s="371"/>
      <c r="DD120" s="371"/>
      <c r="DE120" s="371"/>
      <c r="DF120" s="371"/>
      <c r="DG120" s="371"/>
      <c r="DH120" s="371"/>
      <c r="DI120" s="371"/>
      <c r="DJ120" s="371"/>
      <c r="DK120" s="371"/>
      <c r="DL120" s="371"/>
      <c r="DM120" s="371"/>
      <c r="DN120" s="371"/>
      <c r="DO120" s="371"/>
      <c r="DP120" s="371"/>
      <c r="DQ120" s="371"/>
      <c r="DR120" s="371"/>
    </row>
    <row r="121" spans="49:122">
      <c r="AW121" s="371"/>
      <c r="AX121" s="371"/>
      <c r="AY121" s="371"/>
      <c r="AZ121" s="371"/>
      <c r="BA121" s="371"/>
      <c r="BB121" s="371"/>
      <c r="BC121" s="371"/>
      <c r="BD121" s="371"/>
      <c r="BE121" s="371"/>
      <c r="BF121" s="371"/>
      <c r="BG121" s="371"/>
      <c r="BH121" s="371"/>
      <c r="BI121" s="371"/>
      <c r="BJ121" s="371"/>
      <c r="BK121" s="371"/>
      <c r="BL121" s="371"/>
      <c r="BM121" s="371"/>
      <c r="BN121" s="371"/>
      <c r="BO121" s="371"/>
      <c r="BP121" s="371"/>
      <c r="BQ121" s="371"/>
      <c r="BR121" s="371"/>
      <c r="BS121" s="371"/>
      <c r="BT121" s="371"/>
      <c r="BU121" s="371"/>
      <c r="BV121" s="371"/>
      <c r="BW121" s="371"/>
      <c r="BX121" s="371"/>
      <c r="BY121" s="371"/>
      <c r="BZ121" s="371"/>
      <c r="CA121" s="371"/>
      <c r="CB121" s="371"/>
      <c r="CC121" s="371"/>
      <c r="CD121" s="371"/>
      <c r="CE121" s="371"/>
      <c r="CF121" s="371"/>
      <c r="CG121" s="371"/>
      <c r="CH121" s="371"/>
      <c r="CI121" s="371"/>
      <c r="CJ121" s="371"/>
      <c r="CK121" s="371"/>
      <c r="CL121" s="371"/>
      <c r="CM121" s="371"/>
      <c r="CN121" s="371"/>
      <c r="CO121" s="371"/>
      <c r="CP121" s="371"/>
      <c r="CQ121" s="371"/>
      <c r="CR121" s="371"/>
      <c r="CS121" s="371"/>
      <c r="CT121" s="371"/>
      <c r="CU121" s="371"/>
      <c r="CV121" s="371"/>
      <c r="CW121" s="371"/>
      <c r="CX121" s="371"/>
      <c r="CY121" s="371"/>
      <c r="CZ121" s="371"/>
      <c r="DA121" s="371"/>
      <c r="DB121" s="371"/>
      <c r="DC121" s="371"/>
      <c r="DD121" s="371"/>
      <c r="DE121" s="371"/>
      <c r="DF121" s="371"/>
      <c r="DG121" s="371"/>
      <c r="DH121" s="371"/>
      <c r="DI121" s="371"/>
      <c r="DJ121" s="371"/>
      <c r="DK121" s="371"/>
      <c r="DL121" s="371"/>
      <c r="DM121" s="371"/>
      <c r="DN121" s="371"/>
      <c r="DO121" s="371"/>
      <c r="DP121" s="371"/>
      <c r="DQ121" s="371"/>
      <c r="DR121" s="371"/>
    </row>
    <row r="122" spans="49:122">
      <c r="AW122" s="371"/>
      <c r="AX122" s="371"/>
      <c r="AY122" s="371"/>
      <c r="AZ122" s="371"/>
      <c r="BA122" s="371"/>
      <c r="BB122" s="371"/>
      <c r="BC122" s="371"/>
      <c r="BD122" s="371"/>
      <c r="BE122" s="371"/>
      <c r="BF122" s="371"/>
      <c r="BG122" s="371"/>
      <c r="BH122" s="371"/>
      <c r="BI122" s="371"/>
      <c r="BJ122" s="371"/>
      <c r="BK122" s="371"/>
      <c r="BL122" s="371"/>
      <c r="BM122" s="371"/>
      <c r="BN122" s="371"/>
      <c r="BO122" s="371"/>
      <c r="BP122" s="371"/>
      <c r="BQ122" s="371"/>
      <c r="BR122" s="371"/>
      <c r="BS122" s="371"/>
      <c r="BT122" s="371"/>
      <c r="BU122" s="371"/>
      <c r="BV122" s="371"/>
      <c r="BW122" s="371"/>
      <c r="BX122" s="371"/>
      <c r="BY122" s="371"/>
      <c r="BZ122" s="371"/>
      <c r="CA122" s="371"/>
      <c r="CB122" s="371"/>
      <c r="CC122" s="371"/>
      <c r="CD122" s="371"/>
      <c r="CE122" s="371"/>
      <c r="CF122" s="371"/>
      <c r="CG122" s="371"/>
      <c r="CH122" s="371"/>
      <c r="CI122" s="371"/>
      <c r="CJ122" s="371"/>
      <c r="CK122" s="371"/>
      <c r="CL122" s="371"/>
      <c r="CM122" s="371"/>
      <c r="CN122" s="371"/>
      <c r="CO122" s="371"/>
      <c r="CP122" s="371"/>
      <c r="CQ122" s="371"/>
      <c r="CR122" s="371"/>
      <c r="CS122" s="371"/>
      <c r="CT122" s="371"/>
      <c r="CU122" s="371"/>
      <c r="CV122" s="371"/>
      <c r="CW122" s="371"/>
      <c r="CX122" s="371"/>
      <c r="CY122" s="371"/>
      <c r="CZ122" s="371"/>
      <c r="DA122" s="371"/>
      <c r="DB122" s="371"/>
      <c r="DC122" s="371"/>
      <c r="DD122" s="371"/>
      <c r="DE122" s="371"/>
      <c r="DF122" s="371"/>
      <c r="DG122" s="371"/>
      <c r="DH122" s="371"/>
      <c r="DI122" s="371"/>
      <c r="DJ122" s="371"/>
      <c r="DK122" s="371"/>
      <c r="DL122" s="371"/>
      <c r="DM122" s="371"/>
      <c r="DN122" s="371"/>
      <c r="DO122" s="371"/>
      <c r="DP122" s="371"/>
      <c r="DQ122" s="371"/>
      <c r="DR122" s="371"/>
    </row>
    <row r="123" spans="49:122">
      <c r="AW123" s="371"/>
      <c r="AX123" s="371"/>
      <c r="AY123" s="371"/>
      <c r="AZ123" s="371"/>
      <c r="BA123" s="371"/>
      <c r="BB123" s="371"/>
      <c r="BC123" s="371"/>
      <c r="BD123" s="371"/>
      <c r="BE123" s="371"/>
      <c r="BF123" s="371"/>
      <c r="BG123" s="371"/>
      <c r="BH123" s="371"/>
      <c r="BI123" s="371"/>
      <c r="BJ123" s="371"/>
      <c r="BK123" s="371"/>
      <c r="BL123" s="371"/>
      <c r="BM123" s="371"/>
      <c r="BN123" s="371"/>
      <c r="BO123" s="371"/>
      <c r="BP123" s="371"/>
      <c r="BQ123" s="371"/>
      <c r="BR123" s="371"/>
      <c r="BS123" s="371"/>
      <c r="BT123" s="371"/>
      <c r="BU123" s="371"/>
      <c r="BV123" s="371"/>
      <c r="BW123" s="371"/>
      <c r="BX123" s="371"/>
      <c r="BY123" s="371"/>
      <c r="BZ123" s="371"/>
      <c r="CA123" s="371"/>
      <c r="CB123" s="371"/>
      <c r="CC123" s="371"/>
      <c r="CD123" s="371"/>
      <c r="CE123" s="371"/>
      <c r="CF123" s="371"/>
      <c r="CG123" s="371"/>
      <c r="CH123" s="371"/>
      <c r="CI123" s="371"/>
      <c r="CJ123" s="371"/>
      <c r="CK123" s="371"/>
      <c r="CL123" s="371"/>
      <c r="CM123" s="371"/>
      <c r="CN123" s="371"/>
      <c r="CO123" s="371"/>
      <c r="CP123" s="371"/>
      <c r="CQ123" s="371"/>
      <c r="CR123" s="371"/>
      <c r="CS123" s="371"/>
      <c r="CT123" s="371"/>
      <c r="CU123" s="371"/>
      <c r="CV123" s="371"/>
      <c r="CW123" s="371"/>
      <c r="CX123" s="371"/>
      <c r="CY123" s="371"/>
      <c r="CZ123" s="371"/>
      <c r="DA123" s="371"/>
      <c r="DB123" s="371"/>
      <c r="DC123" s="371"/>
      <c r="DD123" s="371"/>
      <c r="DE123" s="371"/>
      <c r="DF123" s="371"/>
      <c r="DG123" s="371"/>
      <c r="DH123" s="371"/>
      <c r="DI123" s="371"/>
      <c r="DJ123" s="371"/>
      <c r="DK123" s="371"/>
      <c r="DL123" s="371"/>
      <c r="DM123" s="371"/>
      <c r="DN123" s="371"/>
      <c r="DO123" s="371"/>
      <c r="DP123" s="371"/>
      <c r="DQ123" s="371"/>
      <c r="DR123" s="371"/>
    </row>
    <row r="124" spans="49:122">
      <c r="AW124" s="371"/>
      <c r="AX124" s="371"/>
      <c r="AY124" s="371"/>
      <c r="AZ124" s="371"/>
      <c r="BA124" s="371"/>
      <c r="BB124" s="371"/>
      <c r="BC124" s="371"/>
      <c r="BD124" s="371"/>
      <c r="BE124" s="371"/>
      <c r="BF124" s="371"/>
      <c r="BG124" s="371"/>
      <c r="BH124" s="371"/>
      <c r="BI124" s="371"/>
      <c r="BJ124" s="371"/>
      <c r="BK124" s="371"/>
      <c r="BL124" s="371"/>
      <c r="BM124" s="371"/>
      <c r="BN124" s="371"/>
      <c r="BO124" s="371"/>
      <c r="BP124" s="371"/>
      <c r="BQ124" s="371"/>
      <c r="BR124" s="371"/>
      <c r="BS124" s="371"/>
      <c r="BT124" s="371"/>
      <c r="BU124" s="371"/>
      <c r="BV124" s="371"/>
      <c r="BW124" s="371"/>
      <c r="BX124" s="371"/>
      <c r="BY124" s="371"/>
      <c r="BZ124" s="371"/>
      <c r="CA124" s="371"/>
      <c r="CB124" s="371"/>
      <c r="CC124" s="371"/>
      <c r="CD124" s="371"/>
      <c r="CE124" s="371"/>
      <c r="CF124" s="371"/>
      <c r="CG124" s="371"/>
      <c r="CH124" s="371"/>
      <c r="CI124" s="371"/>
      <c r="CJ124" s="371"/>
      <c r="CK124" s="371"/>
      <c r="CL124" s="371"/>
      <c r="CM124" s="371"/>
      <c r="CN124" s="371"/>
      <c r="CO124" s="371"/>
      <c r="CP124" s="371"/>
      <c r="CQ124" s="371"/>
      <c r="CR124" s="371"/>
      <c r="CS124" s="371"/>
      <c r="CT124" s="371"/>
      <c r="CU124" s="371"/>
      <c r="CV124" s="371"/>
      <c r="CW124" s="371"/>
      <c r="CX124" s="371"/>
      <c r="CY124" s="371"/>
      <c r="CZ124" s="371"/>
      <c r="DA124" s="371"/>
      <c r="DB124" s="371"/>
      <c r="DC124" s="371"/>
      <c r="DD124" s="371"/>
      <c r="DE124" s="371"/>
      <c r="DF124" s="371"/>
      <c r="DG124" s="371"/>
      <c r="DH124" s="371"/>
      <c r="DI124" s="371"/>
      <c r="DJ124" s="371"/>
      <c r="DK124" s="371"/>
      <c r="DL124" s="371"/>
      <c r="DM124" s="371"/>
      <c r="DN124" s="371"/>
      <c r="DO124" s="371"/>
      <c r="DP124" s="371"/>
      <c r="DQ124" s="371"/>
      <c r="DR124" s="371"/>
    </row>
    <row r="125" spans="49:122">
      <c r="AW125" s="371"/>
      <c r="AX125" s="371"/>
      <c r="AY125" s="371"/>
      <c r="AZ125" s="371"/>
      <c r="BA125" s="371"/>
      <c r="BB125" s="371"/>
      <c r="BC125" s="371"/>
      <c r="BD125" s="371"/>
      <c r="BE125" s="371"/>
      <c r="BF125" s="371"/>
      <c r="BG125" s="371"/>
      <c r="BH125" s="371"/>
      <c r="BI125" s="371"/>
      <c r="BJ125" s="371"/>
      <c r="BK125" s="371"/>
      <c r="BL125" s="371"/>
      <c r="BM125" s="371"/>
      <c r="BN125" s="371"/>
      <c r="BO125" s="371"/>
      <c r="BP125" s="371"/>
      <c r="BQ125" s="371"/>
      <c r="BR125" s="371"/>
      <c r="BS125" s="371"/>
      <c r="BT125" s="371"/>
      <c r="BU125" s="371"/>
      <c r="BV125" s="371"/>
      <c r="BW125" s="371"/>
      <c r="BX125" s="371"/>
      <c r="BY125" s="371"/>
      <c r="BZ125" s="371"/>
      <c r="CA125" s="371"/>
      <c r="CB125" s="371"/>
      <c r="CC125" s="371"/>
      <c r="CD125" s="371"/>
      <c r="CE125" s="371"/>
      <c r="CF125" s="371"/>
      <c r="CG125" s="371"/>
      <c r="CH125" s="371"/>
      <c r="CI125" s="371"/>
      <c r="CJ125" s="371"/>
      <c r="CK125" s="371"/>
      <c r="CL125" s="371"/>
      <c r="CM125" s="371"/>
      <c r="CN125" s="371"/>
      <c r="CO125" s="371"/>
      <c r="CP125" s="371"/>
      <c r="CQ125" s="371"/>
      <c r="CR125" s="371"/>
      <c r="CS125" s="371"/>
      <c r="CT125" s="371"/>
      <c r="CU125" s="371"/>
      <c r="CV125" s="371"/>
      <c r="CW125" s="371"/>
      <c r="CX125" s="371"/>
      <c r="CY125" s="371"/>
      <c r="CZ125" s="371"/>
      <c r="DA125" s="371"/>
      <c r="DB125" s="371"/>
      <c r="DC125" s="371"/>
      <c r="DD125" s="371"/>
      <c r="DE125" s="371"/>
      <c r="DF125" s="371"/>
      <c r="DG125" s="371"/>
      <c r="DH125" s="371"/>
      <c r="DI125" s="371"/>
      <c r="DJ125" s="371"/>
      <c r="DK125" s="371"/>
      <c r="DL125" s="371"/>
      <c r="DM125" s="371"/>
      <c r="DN125" s="371"/>
      <c r="DO125" s="371"/>
      <c r="DP125" s="371"/>
      <c r="DQ125" s="371"/>
      <c r="DR125" s="371"/>
    </row>
    <row r="126" spans="49:122">
      <c r="AW126" s="371"/>
      <c r="AX126" s="371"/>
      <c r="AY126" s="371"/>
      <c r="AZ126" s="371"/>
      <c r="BA126" s="371"/>
      <c r="BB126" s="371"/>
      <c r="BC126" s="371"/>
      <c r="BD126" s="371"/>
      <c r="BE126" s="371"/>
      <c r="BF126" s="371"/>
      <c r="BG126" s="371"/>
      <c r="BH126" s="371"/>
      <c r="BI126" s="371"/>
      <c r="BJ126" s="371"/>
      <c r="BK126" s="371"/>
      <c r="BL126" s="371"/>
      <c r="BM126" s="371"/>
      <c r="BN126" s="371"/>
      <c r="BO126" s="371"/>
      <c r="BP126" s="371"/>
      <c r="BQ126" s="371"/>
      <c r="BR126" s="371"/>
      <c r="BS126" s="371"/>
      <c r="BT126" s="371"/>
      <c r="BU126" s="371"/>
      <c r="BV126" s="371"/>
      <c r="BW126" s="371"/>
      <c r="BX126" s="371"/>
      <c r="BY126" s="371"/>
      <c r="BZ126" s="371"/>
      <c r="CA126" s="371"/>
      <c r="CB126" s="371"/>
      <c r="CC126" s="371"/>
      <c r="CD126" s="371"/>
      <c r="CE126" s="371"/>
      <c r="CF126" s="371"/>
      <c r="CG126" s="371"/>
      <c r="CH126" s="371"/>
      <c r="CI126" s="371"/>
      <c r="CJ126" s="371"/>
      <c r="CK126" s="371"/>
      <c r="CL126" s="371"/>
      <c r="CM126" s="371"/>
      <c r="CN126" s="371"/>
      <c r="CO126" s="371"/>
      <c r="CP126" s="371"/>
      <c r="CQ126" s="371"/>
      <c r="CR126" s="371"/>
      <c r="CS126" s="371"/>
      <c r="CT126" s="371"/>
      <c r="CU126" s="371"/>
      <c r="CV126" s="371"/>
      <c r="CW126" s="371"/>
      <c r="CX126" s="371"/>
      <c r="CY126" s="371"/>
      <c r="CZ126" s="371"/>
      <c r="DA126" s="371"/>
      <c r="DB126" s="371"/>
      <c r="DC126" s="371"/>
      <c r="DD126" s="371"/>
      <c r="DE126" s="371"/>
      <c r="DF126" s="371"/>
      <c r="DG126" s="371"/>
      <c r="DH126" s="371"/>
      <c r="DI126" s="371"/>
      <c r="DJ126" s="371"/>
      <c r="DK126" s="371"/>
      <c r="DL126" s="371"/>
      <c r="DM126" s="371"/>
      <c r="DN126" s="371"/>
      <c r="DO126" s="371"/>
      <c r="DP126" s="371"/>
      <c r="DQ126" s="371"/>
      <c r="DR126" s="371"/>
    </row>
    <row r="127" spans="49:122">
      <c r="AW127" s="371"/>
      <c r="AX127" s="371"/>
      <c r="AY127" s="371"/>
      <c r="AZ127" s="371"/>
      <c r="BA127" s="371"/>
      <c r="BB127" s="371"/>
      <c r="BC127" s="371"/>
      <c r="BD127" s="371"/>
      <c r="BE127" s="371"/>
      <c r="BF127" s="371"/>
      <c r="BG127" s="371"/>
      <c r="BH127" s="371"/>
      <c r="BI127" s="371"/>
      <c r="BJ127" s="371"/>
      <c r="BK127" s="371"/>
      <c r="BL127" s="371"/>
      <c r="BM127" s="371"/>
      <c r="BN127" s="371"/>
      <c r="BO127" s="371"/>
      <c r="BP127" s="371"/>
      <c r="BQ127" s="371"/>
      <c r="BR127" s="371"/>
      <c r="BS127" s="371"/>
      <c r="BT127" s="371"/>
      <c r="BU127" s="371"/>
      <c r="BV127" s="371"/>
      <c r="BW127" s="371"/>
      <c r="BX127" s="371"/>
      <c r="BY127" s="371"/>
      <c r="BZ127" s="371"/>
      <c r="CA127" s="371"/>
      <c r="CB127" s="371"/>
      <c r="CC127" s="371"/>
      <c r="CD127" s="371"/>
      <c r="CE127" s="371"/>
      <c r="CF127" s="371"/>
      <c r="CG127" s="371"/>
      <c r="CH127" s="371"/>
      <c r="CI127" s="371"/>
      <c r="CJ127" s="371"/>
      <c r="CK127" s="371"/>
      <c r="CL127" s="371"/>
      <c r="CM127" s="371"/>
      <c r="CN127" s="371"/>
      <c r="CO127" s="371"/>
      <c r="CP127" s="371"/>
      <c r="CQ127" s="371"/>
      <c r="CR127" s="371"/>
      <c r="CS127" s="371"/>
      <c r="CT127" s="371"/>
      <c r="CU127" s="371"/>
      <c r="CV127" s="371"/>
      <c r="CW127" s="371"/>
      <c r="CX127" s="371"/>
      <c r="CY127" s="371"/>
      <c r="CZ127" s="371"/>
      <c r="DA127" s="371"/>
      <c r="DB127" s="371"/>
      <c r="DC127" s="371"/>
      <c r="DD127" s="371"/>
      <c r="DE127" s="371"/>
      <c r="DF127" s="371"/>
      <c r="DG127" s="371"/>
      <c r="DH127" s="371"/>
      <c r="DI127" s="371"/>
      <c r="DJ127" s="371"/>
      <c r="DK127" s="371"/>
      <c r="DL127" s="371"/>
      <c r="DM127" s="371"/>
      <c r="DN127" s="371"/>
      <c r="DO127" s="371"/>
      <c r="DP127" s="371"/>
      <c r="DQ127" s="371"/>
      <c r="DR127" s="371"/>
    </row>
    <row r="128" spans="49:122">
      <c r="AW128" s="371"/>
      <c r="AX128" s="371"/>
      <c r="AY128" s="371"/>
      <c r="AZ128" s="371"/>
      <c r="BA128" s="371"/>
      <c r="BB128" s="371"/>
      <c r="BC128" s="371"/>
      <c r="BD128" s="371"/>
      <c r="BE128" s="371"/>
      <c r="BF128" s="371"/>
      <c r="BG128" s="371"/>
      <c r="BH128" s="371"/>
      <c r="BI128" s="371"/>
      <c r="BJ128" s="371"/>
      <c r="BK128" s="371"/>
      <c r="BL128" s="371"/>
      <c r="BM128" s="371"/>
      <c r="BN128" s="371"/>
      <c r="BO128" s="371"/>
      <c r="BP128" s="371"/>
      <c r="BQ128" s="371"/>
      <c r="BR128" s="371"/>
      <c r="BS128" s="371"/>
      <c r="BT128" s="371"/>
      <c r="BU128" s="371"/>
      <c r="BV128" s="371"/>
      <c r="BW128" s="371"/>
      <c r="BX128" s="371"/>
      <c r="BY128" s="371"/>
      <c r="BZ128" s="371"/>
      <c r="CA128" s="371"/>
      <c r="CB128" s="371"/>
      <c r="CC128" s="371"/>
      <c r="CD128" s="371"/>
      <c r="CE128" s="371"/>
      <c r="CF128" s="371"/>
      <c r="CG128" s="371"/>
      <c r="CH128" s="371"/>
      <c r="CI128" s="371"/>
      <c r="CJ128" s="371"/>
      <c r="CK128" s="371"/>
      <c r="CL128" s="371"/>
      <c r="CM128" s="371"/>
      <c r="CN128" s="371"/>
      <c r="CO128" s="371"/>
      <c r="CP128" s="371"/>
      <c r="CQ128" s="371"/>
      <c r="CR128" s="371"/>
      <c r="CS128" s="371"/>
      <c r="CT128" s="371"/>
      <c r="CU128" s="371"/>
      <c r="CV128" s="371"/>
      <c r="CW128" s="371"/>
      <c r="CX128" s="371"/>
      <c r="CY128" s="371"/>
      <c r="CZ128" s="371"/>
      <c r="DA128" s="371"/>
      <c r="DB128" s="371"/>
      <c r="DC128" s="371"/>
      <c r="DD128" s="371"/>
      <c r="DE128" s="371"/>
      <c r="DF128" s="371"/>
      <c r="DG128" s="371"/>
      <c r="DH128" s="371"/>
      <c r="DI128" s="371"/>
      <c r="DJ128" s="371"/>
      <c r="DK128" s="371"/>
      <c r="DL128" s="371"/>
      <c r="DM128" s="371"/>
      <c r="DN128" s="371"/>
      <c r="DO128" s="371"/>
      <c r="DP128" s="371"/>
      <c r="DQ128" s="371"/>
      <c r="DR128" s="371"/>
    </row>
    <row r="129" spans="49:122">
      <c r="AW129" s="371"/>
      <c r="AX129" s="371"/>
      <c r="AY129" s="371"/>
      <c r="AZ129" s="371"/>
      <c r="BA129" s="371"/>
      <c r="BB129" s="371"/>
      <c r="BC129" s="371"/>
      <c r="BD129" s="371"/>
      <c r="BE129" s="371"/>
      <c r="BF129" s="371"/>
      <c r="BG129" s="371"/>
      <c r="BH129" s="371"/>
      <c r="BI129" s="371"/>
      <c r="BJ129" s="371"/>
      <c r="BK129" s="371"/>
      <c r="BL129" s="371"/>
      <c r="BM129" s="371"/>
      <c r="BN129" s="371"/>
      <c r="BO129" s="371"/>
      <c r="BP129" s="371"/>
      <c r="BQ129" s="371"/>
      <c r="BR129" s="371"/>
      <c r="BS129" s="371"/>
      <c r="BT129" s="371"/>
      <c r="BU129" s="371"/>
      <c r="BV129" s="371"/>
      <c r="BW129" s="371"/>
      <c r="BX129" s="371"/>
      <c r="BY129" s="371"/>
      <c r="BZ129" s="371"/>
      <c r="CA129" s="371"/>
      <c r="CB129" s="371"/>
      <c r="CC129" s="371"/>
      <c r="CD129" s="371"/>
      <c r="CE129" s="371"/>
      <c r="CF129" s="371"/>
      <c r="CG129" s="371"/>
      <c r="CH129" s="371"/>
      <c r="CI129" s="371"/>
      <c r="CJ129" s="371"/>
      <c r="CK129" s="371"/>
      <c r="CL129" s="371"/>
      <c r="CM129" s="371"/>
      <c r="CN129" s="371"/>
      <c r="CO129" s="371"/>
      <c r="CP129" s="371"/>
      <c r="CQ129" s="371"/>
      <c r="CR129" s="371"/>
      <c r="CS129" s="371"/>
      <c r="CT129" s="371"/>
      <c r="CU129" s="371"/>
      <c r="CV129" s="371"/>
      <c r="CW129" s="371"/>
      <c r="CX129" s="371"/>
      <c r="CY129" s="371"/>
      <c r="CZ129" s="371"/>
      <c r="DA129" s="371"/>
      <c r="DB129" s="371"/>
      <c r="DC129" s="371"/>
      <c r="DD129" s="371"/>
      <c r="DE129" s="371"/>
      <c r="DF129" s="371"/>
      <c r="DG129" s="371"/>
      <c r="DH129" s="371"/>
      <c r="DI129" s="371"/>
      <c r="DJ129" s="371"/>
      <c r="DK129" s="371"/>
      <c r="DL129" s="371"/>
      <c r="DM129" s="371"/>
      <c r="DN129" s="371"/>
      <c r="DO129" s="371"/>
      <c r="DP129" s="371"/>
      <c r="DQ129" s="371"/>
      <c r="DR129" s="371"/>
    </row>
    <row r="130" spans="49:122">
      <c r="AW130" s="371"/>
      <c r="AX130" s="371"/>
      <c r="AY130" s="371"/>
      <c r="AZ130" s="371"/>
      <c r="BA130" s="371"/>
      <c r="BB130" s="371"/>
      <c r="BC130" s="371"/>
      <c r="BD130" s="371"/>
      <c r="BE130" s="371"/>
      <c r="BF130" s="371"/>
      <c r="BG130" s="371"/>
      <c r="BH130" s="371"/>
      <c r="BI130" s="371"/>
      <c r="BJ130" s="371"/>
      <c r="BK130" s="371"/>
      <c r="BL130" s="371"/>
      <c r="BM130" s="371"/>
      <c r="BN130" s="371"/>
      <c r="BO130" s="371"/>
      <c r="BP130" s="371"/>
      <c r="BQ130" s="371"/>
      <c r="BR130" s="371"/>
      <c r="BS130" s="371"/>
      <c r="BT130" s="371"/>
      <c r="BU130" s="371"/>
      <c r="BV130" s="371"/>
      <c r="BW130" s="371"/>
      <c r="BX130" s="371"/>
      <c r="BY130" s="371"/>
      <c r="BZ130" s="371"/>
      <c r="CA130" s="371"/>
      <c r="CB130" s="371"/>
      <c r="CC130" s="371"/>
      <c r="CD130" s="371"/>
      <c r="CE130" s="371"/>
      <c r="CF130" s="371"/>
      <c r="CG130" s="371"/>
      <c r="CH130" s="371"/>
      <c r="CI130" s="371"/>
      <c r="CJ130" s="371"/>
      <c r="CK130" s="371"/>
      <c r="CL130" s="371"/>
      <c r="CM130" s="371"/>
      <c r="CN130" s="371"/>
      <c r="CO130" s="371"/>
      <c r="CP130" s="371"/>
      <c r="CQ130" s="371"/>
      <c r="CR130" s="371"/>
      <c r="CS130" s="371"/>
      <c r="CT130" s="371"/>
      <c r="CU130" s="371"/>
      <c r="CV130" s="371"/>
      <c r="CW130" s="371"/>
      <c r="CX130" s="371"/>
      <c r="CY130" s="371"/>
      <c r="CZ130" s="371"/>
      <c r="DA130" s="371"/>
      <c r="DB130" s="371"/>
      <c r="DC130" s="371"/>
      <c r="DD130" s="371"/>
      <c r="DE130" s="371"/>
      <c r="DF130" s="371"/>
      <c r="DG130" s="371"/>
      <c r="DH130" s="371"/>
      <c r="DI130" s="371"/>
      <c r="DJ130" s="371"/>
      <c r="DK130" s="371"/>
      <c r="DL130" s="371"/>
      <c r="DM130" s="371"/>
      <c r="DN130" s="371"/>
      <c r="DO130" s="371"/>
      <c r="DP130" s="371"/>
      <c r="DQ130" s="371"/>
      <c r="DR130" s="371"/>
    </row>
    <row r="131" spans="49:122">
      <c r="AW131" s="371"/>
      <c r="AX131" s="371"/>
      <c r="AY131" s="371"/>
      <c r="AZ131" s="371"/>
      <c r="BA131" s="371"/>
      <c r="BB131" s="371"/>
      <c r="BC131" s="371"/>
      <c r="BD131" s="371"/>
      <c r="BE131" s="371"/>
      <c r="BF131" s="371"/>
      <c r="BG131" s="371"/>
      <c r="BH131" s="371"/>
      <c r="BI131" s="371"/>
      <c r="BJ131" s="371"/>
      <c r="BK131" s="371"/>
      <c r="BL131" s="371"/>
      <c r="BM131" s="371"/>
      <c r="BN131" s="371"/>
      <c r="BO131" s="371"/>
      <c r="BP131" s="371"/>
      <c r="BQ131" s="371"/>
      <c r="BR131" s="371"/>
      <c r="BS131" s="371"/>
      <c r="BT131" s="371"/>
      <c r="BU131" s="371"/>
      <c r="BV131" s="371"/>
      <c r="BW131" s="371"/>
      <c r="BX131" s="371"/>
      <c r="BY131" s="371"/>
      <c r="BZ131" s="371"/>
      <c r="CA131" s="371"/>
      <c r="CB131" s="371"/>
      <c r="CC131" s="371"/>
      <c r="CD131" s="371"/>
      <c r="CE131" s="371"/>
      <c r="CF131" s="371"/>
      <c r="CG131" s="371"/>
      <c r="CH131" s="371"/>
      <c r="CI131" s="371"/>
      <c r="CJ131" s="371"/>
      <c r="CK131" s="371"/>
      <c r="CL131" s="371"/>
      <c r="CM131" s="371"/>
      <c r="CN131" s="371"/>
      <c r="CO131" s="371"/>
      <c r="CP131" s="371"/>
      <c r="CQ131" s="371"/>
      <c r="CR131" s="371"/>
      <c r="CS131" s="371"/>
      <c r="CT131" s="371"/>
      <c r="CU131" s="371"/>
      <c r="CV131" s="371"/>
      <c r="CW131" s="371"/>
      <c r="CX131" s="371"/>
      <c r="CY131" s="371"/>
      <c r="CZ131" s="371"/>
      <c r="DA131" s="371"/>
      <c r="DB131" s="371"/>
      <c r="DC131" s="371"/>
      <c r="DD131" s="371"/>
      <c r="DE131" s="371"/>
      <c r="DF131" s="371"/>
      <c r="DG131" s="371"/>
      <c r="DH131" s="371"/>
      <c r="DI131" s="371"/>
      <c r="DJ131" s="371"/>
      <c r="DK131" s="371"/>
      <c r="DL131" s="371"/>
      <c r="DM131" s="371"/>
      <c r="DN131" s="371"/>
      <c r="DO131" s="371"/>
      <c r="DP131" s="371"/>
      <c r="DQ131" s="371"/>
      <c r="DR131" s="371"/>
    </row>
    <row r="132" spans="49:122">
      <c r="AW132" s="371"/>
      <c r="AX132" s="371"/>
      <c r="AY132" s="371"/>
      <c r="AZ132" s="371"/>
      <c r="BA132" s="371"/>
      <c r="BB132" s="371"/>
      <c r="BC132" s="371"/>
      <c r="BD132" s="371"/>
      <c r="BE132" s="371"/>
      <c r="BF132" s="371"/>
      <c r="BG132" s="371"/>
      <c r="BH132" s="371"/>
      <c r="BI132" s="371"/>
      <c r="BJ132" s="371"/>
      <c r="BK132" s="371"/>
      <c r="BL132" s="371"/>
      <c r="BM132" s="371"/>
      <c r="BN132" s="371"/>
      <c r="BO132" s="371"/>
      <c r="BP132" s="371"/>
      <c r="BQ132" s="371"/>
      <c r="BR132" s="371"/>
      <c r="BS132" s="371"/>
      <c r="BT132" s="371"/>
      <c r="BU132" s="371"/>
      <c r="BV132" s="371"/>
      <c r="BW132" s="371"/>
      <c r="BX132" s="371"/>
      <c r="BY132" s="371"/>
      <c r="BZ132" s="371"/>
      <c r="CA132" s="371"/>
      <c r="CB132" s="371"/>
      <c r="CC132" s="371"/>
      <c r="CD132" s="371"/>
      <c r="CE132" s="371"/>
      <c r="CF132" s="371"/>
      <c r="CG132" s="371"/>
      <c r="CH132" s="371"/>
      <c r="CI132" s="371"/>
      <c r="CJ132" s="371"/>
      <c r="CK132" s="371"/>
      <c r="CL132" s="371"/>
      <c r="CM132" s="371"/>
      <c r="CN132" s="371"/>
      <c r="CO132" s="371"/>
      <c r="CP132" s="371"/>
      <c r="CQ132" s="371"/>
      <c r="CR132" s="371"/>
      <c r="CS132" s="371"/>
      <c r="CT132" s="371"/>
      <c r="CU132" s="371"/>
      <c r="CV132" s="371"/>
      <c r="CW132" s="371"/>
      <c r="CX132" s="371"/>
      <c r="CY132" s="371"/>
      <c r="CZ132" s="371"/>
      <c r="DA132" s="371"/>
      <c r="DB132" s="371"/>
      <c r="DC132" s="371"/>
      <c r="DD132" s="371"/>
      <c r="DE132" s="371"/>
      <c r="DF132" s="371"/>
      <c r="DG132" s="371"/>
      <c r="DH132" s="371"/>
      <c r="DI132" s="371"/>
      <c r="DJ132" s="371"/>
      <c r="DK132" s="371"/>
      <c r="DL132" s="371"/>
      <c r="DM132" s="371"/>
      <c r="DN132" s="371"/>
      <c r="DO132" s="371"/>
      <c r="DP132" s="371"/>
      <c r="DQ132" s="371"/>
      <c r="DR132" s="371"/>
    </row>
    <row r="133" spans="49:122">
      <c r="AW133" s="371"/>
      <c r="AX133" s="371"/>
      <c r="AY133" s="371"/>
      <c r="AZ133" s="371"/>
      <c r="BA133" s="371"/>
      <c r="BB133" s="371"/>
      <c r="BC133" s="371"/>
      <c r="BD133" s="371"/>
      <c r="BE133" s="371"/>
      <c r="BF133" s="371"/>
      <c r="BG133" s="371"/>
      <c r="BH133" s="371"/>
      <c r="BI133" s="371"/>
      <c r="BJ133" s="371"/>
      <c r="BK133" s="371"/>
      <c r="BL133" s="371"/>
      <c r="BM133" s="371"/>
      <c r="BN133" s="371"/>
      <c r="BO133" s="371"/>
      <c r="BP133" s="371"/>
      <c r="BQ133" s="371"/>
      <c r="BR133" s="371"/>
      <c r="BS133" s="371"/>
      <c r="BT133" s="371"/>
      <c r="BU133" s="371"/>
      <c r="BV133" s="371"/>
      <c r="BW133" s="371"/>
      <c r="BX133" s="371"/>
      <c r="BY133" s="371"/>
      <c r="BZ133" s="371"/>
      <c r="CA133" s="371"/>
      <c r="CB133" s="371"/>
      <c r="CC133" s="371"/>
      <c r="CD133" s="371"/>
      <c r="CE133" s="371"/>
      <c r="CF133" s="371"/>
      <c r="CG133" s="371"/>
      <c r="CH133" s="371"/>
      <c r="CI133" s="371"/>
      <c r="CJ133" s="371"/>
      <c r="CK133" s="371"/>
      <c r="CL133" s="371"/>
      <c r="CM133" s="371"/>
      <c r="CN133" s="371"/>
      <c r="CO133" s="371"/>
      <c r="CP133" s="371"/>
      <c r="CQ133" s="371"/>
      <c r="CR133" s="371"/>
      <c r="CS133" s="371"/>
      <c r="CT133" s="371"/>
      <c r="CU133" s="371"/>
      <c r="CV133" s="371"/>
      <c r="CW133" s="371"/>
      <c r="CX133" s="371"/>
      <c r="CY133" s="371"/>
      <c r="CZ133" s="371"/>
      <c r="DA133" s="371"/>
      <c r="DB133" s="371"/>
      <c r="DC133" s="371"/>
      <c r="DD133" s="371"/>
      <c r="DE133" s="371"/>
      <c r="DF133" s="371"/>
      <c r="DG133" s="371"/>
      <c r="DH133" s="371"/>
      <c r="DI133" s="371"/>
      <c r="DJ133" s="371"/>
      <c r="DK133" s="371"/>
      <c r="DL133" s="371"/>
      <c r="DM133" s="371"/>
      <c r="DN133" s="371"/>
      <c r="DO133" s="371"/>
      <c r="DP133" s="371"/>
      <c r="DQ133" s="371"/>
      <c r="DR133" s="371"/>
    </row>
    <row r="134" spans="49:122">
      <c r="AW134" s="371"/>
      <c r="AX134" s="371"/>
      <c r="AY134" s="371"/>
      <c r="AZ134" s="371"/>
      <c r="BA134" s="371"/>
      <c r="BB134" s="371"/>
      <c r="BC134" s="371"/>
      <c r="BD134" s="371"/>
      <c r="BE134" s="371"/>
      <c r="BF134" s="371"/>
      <c r="BG134" s="371"/>
      <c r="BH134" s="371"/>
      <c r="BI134" s="371"/>
      <c r="BJ134" s="371"/>
      <c r="BK134" s="371"/>
      <c r="BL134" s="371"/>
      <c r="BM134" s="371"/>
      <c r="BN134" s="371"/>
      <c r="BO134" s="371"/>
      <c r="BP134" s="371"/>
      <c r="BQ134" s="371"/>
      <c r="BR134" s="371"/>
      <c r="BS134" s="371"/>
      <c r="BT134" s="371"/>
      <c r="BU134" s="371"/>
      <c r="BV134" s="371"/>
      <c r="BW134" s="371"/>
      <c r="BX134" s="371"/>
      <c r="BY134" s="371"/>
      <c r="BZ134" s="371"/>
      <c r="CA134" s="371"/>
      <c r="CB134" s="371"/>
      <c r="CC134" s="371"/>
      <c r="CD134" s="371"/>
      <c r="CE134" s="371"/>
      <c r="CF134" s="371"/>
      <c r="CG134" s="371"/>
      <c r="CH134" s="371"/>
      <c r="CI134" s="371"/>
      <c r="CJ134" s="371"/>
      <c r="CK134" s="371"/>
      <c r="CL134" s="371"/>
      <c r="CM134" s="371"/>
      <c r="CN134" s="371"/>
      <c r="CO134" s="371"/>
      <c r="CP134" s="371"/>
      <c r="CQ134" s="371"/>
      <c r="CR134" s="371"/>
      <c r="CS134" s="371"/>
      <c r="CT134" s="371"/>
      <c r="CU134" s="371"/>
      <c r="CV134" s="371"/>
      <c r="CW134" s="371"/>
      <c r="CX134" s="371"/>
      <c r="CY134" s="371"/>
      <c r="CZ134" s="371"/>
      <c r="DA134" s="371"/>
      <c r="DB134" s="371"/>
      <c r="DC134" s="371"/>
      <c r="DD134" s="371"/>
      <c r="DE134" s="371"/>
      <c r="DF134" s="371"/>
      <c r="DG134" s="371"/>
      <c r="DH134" s="371"/>
      <c r="DI134" s="371"/>
      <c r="DJ134" s="371"/>
      <c r="DK134" s="371"/>
      <c r="DL134" s="371"/>
      <c r="DM134" s="371"/>
      <c r="DN134" s="371"/>
      <c r="DO134" s="371"/>
      <c r="DP134" s="371"/>
      <c r="DQ134" s="371"/>
      <c r="DR134" s="371"/>
    </row>
    <row r="135" spans="49:122">
      <c r="AW135" s="371"/>
      <c r="AX135" s="371"/>
      <c r="AY135" s="371"/>
      <c r="AZ135" s="371"/>
      <c r="BA135" s="371"/>
      <c r="BB135" s="371"/>
      <c r="BC135" s="371"/>
      <c r="BD135" s="371"/>
      <c r="BE135" s="371"/>
      <c r="BF135" s="371"/>
      <c r="BG135" s="371"/>
      <c r="BH135" s="371"/>
      <c r="BI135" s="371"/>
      <c r="BJ135" s="371"/>
      <c r="BK135" s="371"/>
      <c r="BL135" s="371"/>
      <c r="BM135" s="371"/>
      <c r="BN135" s="371"/>
      <c r="BO135" s="371"/>
      <c r="BP135" s="371"/>
      <c r="BQ135" s="371"/>
      <c r="BR135" s="371"/>
      <c r="BS135" s="371"/>
      <c r="BT135" s="371"/>
      <c r="BU135" s="371"/>
      <c r="BV135" s="371"/>
      <c r="BW135" s="371"/>
      <c r="BX135" s="371"/>
      <c r="BY135" s="371"/>
      <c r="BZ135" s="371"/>
      <c r="CA135" s="371"/>
      <c r="CB135" s="371"/>
      <c r="CC135" s="371"/>
      <c r="CD135" s="371"/>
      <c r="CE135" s="371"/>
      <c r="CF135" s="371"/>
      <c r="CG135" s="371"/>
      <c r="CH135" s="371"/>
      <c r="CI135" s="371"/>
      <c r="CJ135" s="371"/>
      <c r="CK135" s="371"/>
      <c r="CL135" s="371"/>
      <c r="CM135" s="371"/>
      <c r="CN135" s="371"/>
      <c r="CO135" s="371"/>
      <c r="CP135" s="371"/>
      <c r="CQ135" s="371"/>
      <c r="CR135" s="371"/>
      <c r="CS135" s="371"/>
      <c r="CT135" s="371"/>
      <c r="CU135" s="371"/>
      <c r="CV135" s="371"/>
      <c r="CW135" s="371"/>
      <c r="CX135" s="371"/>
      <c r="CY135" s="371"/>
      <c r="CZ135" s="371"/>
      <c r="DA135" s="371"/>
      <c r="DB135" s="371"/>
      <c r="DC135" s="371"/>
      <c r="DD135" s="371"/>
      <c r="DE135" s="371"/>
      <c r="DF135" s="371"/>
      <c r="DG135" s="371"/>
      <c r="DH135" s="371"/>
      <c r="DI135" s="371"/>
      <c r="DJ135" s="371"/>
      <c r="DK135" s="371"/>
      <c r="DL135" s="371"/>
      <c r="DM135" s="371"/>
      <c r="DN135" s="371"/>
      <c r="DO135" s="371"/>
      <c r="DP135" s="371"/>
      <c r="DQ135" s="371"/>
      <c r="DR135" s="371"/>
    </row>
    <row r="136" spans="49:122">
      <c r="AW136" s="371"/>
      <c r="AX136" s="371"/>
      <c r="AY136" s="371"/>
      <c r="AZ136" s="371"/>
      <c r="BA136" s="371"/>
      <c r="BB136" s="371"/>
      <c r="BC136" s="371"/>
      <c r="BD136" s="371"/>
      <c r="BE136" s="371"/>
      <c r="BF136" s="371"/>
      <c r="BG136" s="371"/>
      <c r="BH136" s="371"/>
      <c r="BI136" s="371"/>
      <c r="BJ136" s="371"/>
      <c r="BK136" s="371"/>
      <c r="BL136" s="371"/>
      <c r="BM136" s="371"/>
      <c r="BN136" s="371"/>
      <c r="BO136" s="371"/>
      <c r="BP136" s="371"/>
      <c r="BQ136" s="371"/>
      <c r="BR136" s="371"/>
      <c r="BS136" s="371"/>
      <c r="BT136" s="371"/>
      <c r="BU136" s="371"/>
      <c r="BV136" s="371"/>
      <c r="BW136" s="371"/>
      <c r="BX136" s="371"/>
      <c r="BY136" s="371"/>
      <c r="BZ136" s="371"/>
      <c r="CA136" s="371"/>
      <c r="CB136" s="371"/>
      <c r="CC136" s="371"/>
      <c r="CD136" s="371"/>
      <c r="CE136" s="371"/>
      <c r="CF136" s="371"/>
      <c r="CG136" s="371"/>
      <c r="CH136" s="371"/>
      <c r="CI136" s="371"/>
      <c r="CJ136" s="371"/>
      <c r="CK136" s="371"/>
      <c r="CL136" s="371"/>
      <c r="CM136" s="371"/>
      <c r="CN136" s="371"/>
      <c r="CO136" s="371"/>
      <c r="CP136" s="371"/>
      <c r="CQ136" s="371"/>
      <c r="CR136" s="371"/>
      <c r="CS136" s="371"/>
      <c r="CT136" s="371"/>
      <c r="CU136" s="371"/>
      <c r="CV136" s="371"/>
      <c r="CW136" s="371"/>
      <c r="CX136" s="371"/>
      <c r="CY136" s="371"/>
      <c r="CZ136" s="371"/>
      <c r="DA136" s="371"/>
      <c r="DB136" s="371"/>
      <c r="DC136" s="371"/>
      <c r="DD136" s="371"/>
      <c r="DE136" s="371"/>
      <c r="DF136" s="371"/>
      <c r="DG136" s="371"/>
      <c r="DH136" s="371"/>
      <c r="DI136" s="371"/>
      <c r="DJ136" s="371"/>
      <c r="DK136" s="371"/>
      <c r="DL136" s="371"/>
      <c r="DM136" s="371"/>
      <c r="DN136" s="371"/>
      <c r="DO136" s="371"/>
      <c r="DP136" s="371"/>
      <c r="DQ136" s="371"/>
      <c r="DR136" s="371"/>
    </row>
    <row r="137" spans="49:122">
      <c r="AW137" s="371"/>
      <c r="AX137" s="371"/>
      <c r="AY137" s="371"/>
      <c r="AZ137" s="371"/>
      <c r="BA137" s="371"/>
      <c r="BB137" s="371"/>
      <c r="BC137" s="371"/>
      <c r="BD137" s="371"/>
      <c r="BE137" s="371"/>
      <c r="BF137" s="371"/>
      <c r="BG137" s="371"/>
      <c r="BH137" s="371"/>
      <c r="BI137" s="371"/>
      <c r="BJ137" s="371"/>
      <c r="BK137" s="371"/>
      <c r="BL137" s="371"/>
      <c r="BM137" s="371"/>
      <c r="BN137" s="371"/>
      <c r="BO137" s="371"/>
      <c r="BP137" s="371"/>
      <c r="BQ137" s="371"/>
      <c r="BR137" s="371"/>
      <c r="BS137" s="371"/>
      <c r="BT137" s="371"/>
      <c r="BU137" s="371"/>
      <c r="BV137" s="371"/>
      <c r="BW137" s="371"/>
      <c r="BX137" s="371"/>
      <c r="BY137" s="371"/>
      <c r="BZ137" s="371"/>
      <c r="CA137" s="371"/>
      <c r="CB137" s="371"/>
      <c r="CC137" s="371"/>
      <c r="CD137" s="371"/>
      <c r="CE137" s="371"/>
      <c r="CF137" s="371"/>
      <c r="CG137" s="371"/>
      <c r="CH137" s="371"/>
      <c r="CI137" s="371"/>
      <c r="CJ137" s="371"/>
      <c r="CK137" s="371"/>
      <c r="CL137" s="371"/>
      <c r="CM137" s="371"/>
      <c r="CN137" s="371"/>
      <c r="CO137" s="371"/>
      <c r="CP137" s="371"/>
      <c r="CQ137" s="371"/>
      <c r="CR137" s="371"/>
      <c r="CS137" s="371"/>
      <c r="CT137" s="371"/>
      <c r="CU137" s="371"/>
      <c r="CV137" s="371"/>
      <c r="CW137" s="371"/>
      <c r="CX137" s="371"/>
      <c r="CY137" s="371"/>
      <c r="CZ137" s="371"/>
      <c r="DA137" s="371"/>
      <c r="DB137" s="371"/>
      <c r="DC137" s="371"/>
      <c r="DD137" s="371"/>
      <c r="DE137" s="371"/>
      <c r="DF137" s="371"/>
      <c r="DG137" s="371"/>
      <c r="DH137" s="371"/>
      <c r="DI137" s="371"/>
      <c r="DJ137" s="371"/>
      <c r="DK137" s="371"/>
      <c r="DL137" s="371"/>
      <c r="DM137" s="371"/>
      <c r="DN137" s="371"/>
      <c r="DO137" s="371"/>
      <c r="DP137" s="371"/>
      <c r="DQ137" s="371"/>
      <c r="DR137" s="371"/>
    </row>
    <row r="138" spans="49:122">
      <c r="AW138" s="371"/>
      <c r="AX138" s="371"/>
      <c r="AY138" s="371"/>
      <c r="AZ138" s="371"/>
      <c r="BA138" s="371"/>
      <c r="BB138" s="371"/>
      <c r="BC138" s="371"/>
      <c r="BD138" s="371"/>
      <c r="BE138" s="371"/>
      <c r="BF138" s="371"/>
      <c r="BG138" s="371"/>
      <c r="BH138" s="371"/>
      <c r="BI138" s="371"/>
      <c r="BJ138" s="371"/>
      <c r="BK138" s="371"/>
      <c r="BL138" s="371"/>
      <c r="BM138" s="371"/>
      <c r="BN138" s="371"/>
      <c r="BO138" s="371"/>
      <c r="BP138" s="371"/>
      <c r="BQ138" s="371"/>
      <c r="BR138" s="371"/>
      <c r="BS138" s="371"/>
      <c r="BT138" s="371"/>
      <c r="BU138" s="371"/>
      <c r="BV138" s="371"/>
      <c r="BW138" s="371"/>
      <c r="BX138" s="371"/>
      <c r="BY138" s="371"/>
      <c r="BZ138" s="371"/>
      <c r="CA138" s="371"/>
      <c r="CB138" s="371"/>
      <c r="CC138" s="371"/>
      <c r="CD138" s="371"/>
      <c r="CE138" s="371"/>
      <c r="CF138" s="371"/>
      <c r="CG138" s="371"/>
      <c r="CH138" s="371"/>
      <c r="CI138" s="371"/>
      <c r="CJ138" s="371"/>
      <c r="CK138" s="371"/>
      <c r="CL138" s="371"/>
      <c r="CM138" s="371"/>
      <c r="CN138" s="371"/>
      <c r="CO138" s="371"/>
      <c r="CP138" s="371"/>
      <c r="CQ138" s="371"/>
      <c r="CR138" s="371"/>
      <c r="CS138" s="371"/>
      <c r="CT138" s="371"/>
      <c r="CU138" s="371"/>
      <c r="CV138" s="371"/>
      <c r="CW138" s="371"/>
      <c r="CX138" s="371"/>
      <c r="CY138" s="371"/>
      <c r="CZ138" s="371"/>
      <c r="DA138" s="371"/>
      <c r="DB138" s="371"/>
      <c r="DC138" s="371"/>
      <c r="DD138" s="371"/>
      <c r="DE138" s="371"/>
      <c r="DF138" s="371"/>
      <c r="DG138" s="371"/>
      <c r="DH138" s="371"/>
      <c r="DI138" s="371"/>
      <c r="DJ138" s="371"/>
      <c r="DK138" s="371"/>
      <c r="DL138" s="371"/>
      <c r="DM138" s="371"/>
      <c r="DN138" s="371"/>
      <c r="DO138" s="371"/>
      <c r="DP138" s="371"/>
      <c r="DQ138" s="371"/>
      <c r="DR138" s="371"/>
    </row>
    <row r="139" spans="49:122">
      <c r="AW139" s="371"/>
      <c r="AX139" s="371"/>
      <c r="AY139" s="371"/>
      <c r="AZ139" s="371"/>
      <c r="BA139" s="371"/>
      <c r="BB139" s="371"/>
      <c r="BC139" s="371"/>
      <c r="BD139" s="371"/>
      <c r="BE139" s="371"/>
      <c r="BF139" s="371"/>
      <c r="BG139" s="371"/>
      <c r="BH139" s="371"/>
      <c r="BI139" s="371"/>
      <c r="BJ139" s="371"/>
      <c r="BK139" s="371"/>
      <c r="BL139" s="371"/>
      <c r="BM139" s="371"/>
      <c r="BN139" s="371"/>
      <c r="BO139" s="371"/>
      <c r="BP139" s="371"/>
      <c r="BQ139" s="371"/>
      <c r="BR139" s="371"/>
      <c r="BS139" s="371"/>
      <c r="BT139" s="371"/>
      <c r="BU139" s="371"/>
      <c r="BV139" s="371"/>
      <c r="BW139" s="371"/>
      <c r="BX139" s="371"/>
      <c r="BY139" s="371"/>
      <c r="BZ139" s="371"/>
      <c r="CA139" s="371"/>
      <c r="CB139" s="371"/>
      <c r="CC139" s="371"/>
      <c r="CD139" s="371"/>
      <c r="CE139" s="371"/>
      <c r="CF139" s="371"/>
      <c r="CG139" s="371"/>
      <c r="CH139" s="371"/>
      <c r="CI139" s="371"/>
      <c r="CJ139" s="371"/>
      <c r="CK139" s="371"/>
      <c r="CL139" s="371"/>
      <c r="CM139" s="371"/>
      <c r="CN139" s="371"/>
      <c r="CO139" s="371"/>
      <c r="CP139" s="371"/>
      <c r="CQ139" s="371"/>
      <c r="CR139" s="371"/>
      <c r="CS139" s="371"/>
      <c r="CT139" s="371"/>
      <c r="CU139" s="371"/>
      <c r="CV139" s="371"/>
      <c r="CW139" s="371"/>
      <c r="CX139" s="371"/>
      <c r="CY139" s="371"/>
      <c r="CZ139" s="371"/>
      <c r="DA139" s="371"/>
      <c r="DB139" s="371"/>
      <c r="DC139" s="371"/>
      <c r="DD139" s="371"/>
      <c r="DE139" s="371"/>
      <c r="DF139" s="371"/>
      <c r="DG139" s="371"/>
      <c r="DH139" s="371"/>
      <c r="DI139" s="371"/>
      <c r="DJ139" s="371"/>
      <c r="DK139" s="371"/>
      <c r="DL139" s="371"/>
      <c r="DM139" s="371"/>
      <c r="DN139" s="371"/>
      <c r="DO139" s="371"/>
      <c r="DP139" s="371"/>
      <c r="DQ139" s="371"/>
      <c r="DR139" s="371"/>
    </row>
    <row r="140" spans="49:122">
      <c r="AW140" s="371"/>
      <c r="AX140" s="371"/>
      <c r="AY140" s="371"/>
      <c r="AZ140" s="371"/>
      <c r="BA140" s="371"/>
      <c r="BB140" s="371"/>
      <c r="BC140" s="371"/>
      <c r="BD140" s="371"/>
      <c r="BE140" s="371"/>
      <c r="BF140" s="371"/>
      <c r="BG140" s="371"/>
      <c r="BH140" s="371"/>
      <c r="BI140" s="371"/>
      <c r="BJ140" s="371"/>
      <c r="BK140" s="371"/>
      <c r="BL140" s="371"/>
      <c r="BM140" s="371"/>
      <c r="BN140" s="371"/>
      <c r="BO140" s="371"/>
      <c r="BP140" s="371"/>
      <c r="BQ140" s="371"/>
      <c r="BR140" s="371"/>
      <c r="BS140" s="371"/>
      <c r="BT140" s="371"/>
      <c r="BU140" s="371"/>
      <c r="BV140" s="371"/>
      <c r="BW140" s="371"/>
      <c r="BX140" s="371"/>
      <c r="BY140" s="371"/>
      <c r="BZ140" s="371"/>
      <c r="CA140" s="371"/>
      <c r="CB140" s="371"/>
      <c r="CC140" s="371"/>
      <c r="CD140" s="371"/>
      <c r="CE140" s="371"/>
      <c r="CF140" s="371"/>
      <c r="CG140" s="371"/>
      <c r="CH140" s="371"/>
      <c r="CI140" s="371"/>
      <c r="CJ140" s="371"/>
      <c r="CK140" s="371"/>
      <c r="CL140" s="371"/>
      <c r="CM140" s="371"/>
      <c r="CN140" s="371"/>
      <c r="CO140" s="371"/>
      <c r="CP140" s="371"/>
      <c r="CQ140" s="371"/>
      <c r="CR140" s="371"/>
      <c r="CS140" s="371"/>
      <c r="CT140" s="371"/>
      <c r="CU140" s="371"/>
      <c r="CV140" s="371"/>
      <c r="CW140" s="371"/>
      <c r="CX140" s="371"/>
      <c r="CY140" s="371"/>
      <c r="CZ140" s="371"/>
      <c r="DA140" s="371"/>
      <c r="DB140" s="371"/>
      <c r="DC140" s="371"/>
      <c r="DD140" s="371"/>
      <c r="DE140" s="371"/>
      <c r="DF140" s="371"/>
      <c r="DG140" s="371"/>
      <c r="DH140" s="371"/>
      <c r="DI140" s="371"/>
      <c r="DJ140" s="371"/>
      <c r="DK140" s="371"/>
      <c r="DL140" s="371"/>
      <c r="DM140" s="371"/>
      <c r="DN140" s="371"/>
      <c r="DO140" s="371"/>
      <c r="DP140" s="371"/>
      <c r="DQ140" s="371"/>
      <c r="DR140" s="371"/>
    </row>
    <row r="141" spans="49:122">
      <c r="AW141" s="371"/>
      <c r="AX141" s="371"/>
      <c r="AY141" s="371"/>
      <c r="AZ141" s="371"/>
      <c r="BA141" s="371"/>
      <c r="BB141" s="371"/>
      <c r="BC141" s="371"/>
      <c r="BD141" s="371"/>
      <c r="BE141" s="371"/>
      <c r="BF141" s="371"/>
      <c r="BG141" s="371"/>
      <c r="BH141" s="371"/>
      <c r="BI141" s="371"/>
      <c r="BJ141" s="371"/>
      <c r="BK141" s="371"/>
      <c r="BL141" s="371"/>
      <c r="BM141" s="371"/>
      <c r="BN141" s="371"/>
      <c r="BO141" s="371"/>
      <c r="BP141" s="371"/>
      <c r="BQ141" s="371"/>
      <c r="BR141" s="371"/>
      <c r="BS141" s="371"/>
      <c r="BT141" s="371"/>
      <c r="BU141" s="371"/>
      <c r="BV141" s="371"/>
      <c r="BW141" s="371"/>
      <c r="BX141" s="371"/>
      <c r="BY141" s="371"/>
      <c r="BZ141" s="371"/>
      <c r="CA141" s="371"/>
      <c r="CB141" s="371"/>
      <c r="CC141" s="371"/>
      <c r="CD141" s="371"/>
      <c r="CE141" s="371"/>
      <c r="CF141" s="371"/>
      <c r="CG141" s="371"/>
      <c r="CH141" s="371"/>
      <c r="CI141" s="371"/>
      <c r="CJ141" s="371"/>
      <c r="CK141" s="371"/>
      <c r="CL141" s="371"/>
      <c r="CM141" s="371"/>
      <c r="CN141" s="371"/>
      <c r="CO141" s="371"/>
      <c r="CP141" s="371"/>
      <c r="CQ141" s="371"/>
      <c r="CR141" s="371"/>
      <c r="CS141" s="371"/>
      <c r="CT141" s="371"/>
      <c r="CU141" s="371"/>
      <c r="CV141" s="371"/>
      <c r="CW141" s="371"/>
      <c r="CX141" s="371"/>
      <c r="CY141" s="371"/>
      <c r="CZ141" s="371"/>
      <c r="DA141" s="371"/>
      <c r="DB141" s="371"/>
      <c r="DC141" s="371"/>
      <c r="DD141" s="371"/>
      <c r="DE141" s="371"/>
      <c r="DF141" s="371"/>
      <c r="DG141" s="371"/>
      <c r="DH141" s="371"/>
      <c r="DI141" s="371"/>
      <c r="DJ141" s="371"/>
      <c r="DK141" s="371"/>
      <c r="DL141" s="371"/>
      <c r="DM141" s="371"/>
      <c r="DN141" s="371"/>
      <c r="DO141" s="371"/>
      <c r="DP141" s="371"/>
      <c r="DQ141" s="371"/>
      <c r="DR141" s="371"/>
    </row>
    <row r="142" spans="49:122">
      <c r="AW142" s="371"/>
      <c r="AX142" s="371"/>
      <c r="AY142" s="371"/>
      <c r="AZ142" s="371"/>
      <c r="BA142" s="371"/>
      <c r="BB142" s="371"/>
      <c r="BC142" s="371"/>
      <c r="BD142" s="371"/>
      <c r="BE142" s="371"/>
      <c r="BF142" s="371"/>
      <c r="BG142" s="371"/>
      <c r="BH142" s="371"/>
      <c r="BI142" s="371"/>
      <c r="BJ142" s="371"/>
      <c r="BK142" s="371"/>
      <c r="BL142" s="371"/>
      <c r="BM142" s="371"/>
      <c r="BN142" s="371"/>
      <c r="BO142" s="371"/>
      <c r="BP142" s="371"/>
      <c r="BQ142" s="371"/>
      <c r="BR142" s="371"/>
      <c r="BS142" s="371"/>
      <c r="BT142" s="371"/>
      <c r="BU142" s="371"/>
      <c r="BV142" s="371"/>
      <c r="BW142" s="371"/>
      <c r="BX142" s="371"/>
      <c r="BY142" s="371"/>
      <c r="BZ142" s="371"/>
      <c r="CA142" s="371"/>
      <c r="CB142" s="371"/>
      <c r="CC142" s="371"/>
      <c r="CD142" s="371"/>
      <c r="CE142" s="371"/>
      <c r="CF142" s="371"/>
      <c r="CG142" s="371"/>
      <c r="CH142" s="371"/>
      <c r="CI142" s="371"/>
      <c r="CJ142" s="371"/>
      <c r="CK142" s="371"/>
      <c r="CL142" s="371"/>
      <c r="CM142" s="371"/>
      <c r="CN142" s="371"/>
      <c r="CO142" s="371"/>
      <c r="CP142" s="371"/>
      <c r="CQ142" s="371"/>
      <c r="CR142" s="371"/>
      <c r="CS142" s="371"/>
      <c r="CT142" s="371"/>
      <c r="CU142" s="371"/>
      <c r="CV142" s="371"/>
      <c r="CW142" s="371"/>
      <c r="CX142" s="371"/>
      <c r="CY142" s="371"/>
      <c r="CZ142" s="371"/>
      <c r="DA142" s="371"/>
      <c r="DB142" s="371"/>
      <c r="DC142" s="371"/>
      <c r="DD142" s="371"/>
      <c r="DE142" s="371"/>
      <c r="DF142" s="371"/>
      <c r="DG142" s="371"/>
      <c r="DH142" s="371"/>
      <c r="DI142" s="371"/>
      <c r="DJ142" s="371"/>
      <c r="DK142" s="371"/>
      <c r="DL142" s="371"/>
      <c r="DM142" s="371"/>
      <c r="DN142" s="371"/>
      <c r="DO142" s="371"/>
      <c r="DP142" s="371"/>
      <c r="DQ142" s="371"/>
      <c r="DR142" s="371"/>
    </row>
    <row r="143" spans="49:122">
      <c r="AW143" s="371"/>
      <c r="AX143" s="371"/>
      <c r="AY143" s="371"/>
      <c r="AZ143" s="371"/>
      <c r="BA143" s="371"/>
      <c r="BB143" s="371"/>
      <c r="BC143" s="371"/>
      <c r="BD143" s="371"/>
      <c r="BE143" s="371"/>
      <c r="BF143" s="371"/>
      <c r="BG143" s="371"/>
      <c r="BH143" s="371"/>
      <c r="BI143" s="371"/>
      <c r="BJ143" s="371"/>
      <c r="BK143" s="371"/>
      <c r="BL143" s="371"/>
      <c r="BM143" s="371"/>
      <c r="BN143" s="371"/>
      <c r="BO143" s="371"/>
      <c r="BP143" s="371"/>
      <c r="BQ143" s="371"/>
      <c r="BR143" s="371"/>
      <c r="BS143" s="371"/>
      <c r="BT143" s="371"/>
      <c r="BU143" s="371"/>
      <c r="BV143" s="371"/>
      <c r="BW143" s="371"/>
      <c r="BX143" s="371"/>
      <c r="BY143" s="371"/>
      <c r="BZ143" s="371"/>
      <c r="CA143" s="371"/>
      <c r="CB143" s="371"/>
      <c r="CC143" s="371"/>
      <c r="CD143" s="371"/>
      <c r="CE143" s="371"/>
      <c r="CF143" s="371"/>
      <c r="CG143" s="371"/>
      <c r="CH143" s="371"/>
      <c r="CI143" s="371"/>
      <c r="CJ143" s="371"/>
      <c r="CK143" s="371"/>
      <c r="CL143" s="371"/>
      <c r="CM143" s="371"/>
      <c r="CN143" s="371"/>
      <c r="CO143" s="371"/>
      <c r="CP143" s="371"/>
      <c r="CQ143" s="371"/>
      <c r="CR143" s="371"/>
      <c r="CS143" s="371"/>
      <c r="CT143" s="371"/>
      <c r="CU143" s="371"/>
      <c r="CV143" s="371"/>
      <c r="CW143" s="371"/>
      <c r="CX143" s="371"/>
      <c r="CY143" s="371"/>
      <c r="CZ143" s="371"/>
      <c r="DA143" s="371"/>
      <c r="DB143" s="371"/>
      <c r="DC143" s="371"/>
      <c r="DD143" s="371"/>
      <c r="DE143" s="371"/>
      <c r="DF143" s="371"/>
      <c r="DG143" s="371"/>
      <c r="DH143" s="371"/>
      <c r="DI143" s="371"/>
      <c r="DJ143" s="371"/>
      <c r="DK143" s="371"/>
      <c r="DL143" s="371"/>
      <c r="DM143" s="371"/>
      <c r="DN143" s="371"/>
      <c r="DO143" s="371"/>
      <c r="DP143" s="371"/>
      <c r="DQ143" s="371"/>
      <c r="DR143" s="371"/>
    </row>
    <row r="144" spans="49:122">
      <c r="AW144" s="371"/>
      <c r="AX144" s="371"/>
      <c r="AY144" s="371"/>
      <c r="AZ144" s="371"/>
      <c r="BA144" s="371"/>
      <c r="BB144" s="371"/>
      <c r="BC144" s="371"/>
      <c r="BD144" s="371"/>
      <c r="BE144" s="371"/>
      <c r="BF144" s="371"/>
      <c r="BG144" s="371"/>
      <c r="BH144" s="371"/>
      <c r="BI144" s="371"/>
      <c r="BJ144" s="371"/>
      <c r="BK144" s="371"/>
      <c r="BL144" s="371"/>
      <c r="BM144" s="371"/>
      <c r="BN144" s="371"/>
      <c r="BO144" s="371"/>
      <c r="BP144" s="371"/>
      <c r="BQ144" s="371"/>
      <c r="BR144" s="371"/>
      <c r="BS144" s="371"/>
      <c r="BT144" s="371"/>
      <c r="BU144" s="371"/>
      <c r="BV144" s="371"/>
      <c r="BW144" s="371"/>
      <c r="BX144" s="371"/>
      <c r="BY144" s="371"/>
      <c r="BZ144" s="371"/>
      <c r="CA144" s="371"/>
      <c r="CB144" s="371"/>
      <c r="CC144" s="371"/>
      <c r="CD144" s="371"/>
      <c r="CE144" s="371"/>
      <c r="CF144" s="371"/>
      <c r="CG144" s="371"/>
      <c r="CH144" s="371"/>
      <c r="CI144" s="371"/>
      <c r="CJ144" s="371"/>
      <c r="CK144" s="371"/>
      <c r="CL144" s="371"/>
      <c r="CM144" s="371"/>
      <c r="CN144" s="371"/>
      <c r="CO144" s="371"/>
      <c r="CP144" s="371"/>
      <c r="CQ144" s="371"/>
      <c r="CR144" s="371"/>
      <c r="CS144" s="371"/>
      <c r="CT144" s="371"/>
      <c r="CU144" s="371"/>
      <c r="CV144" s="371"/>
      <c r="CW144" s="371"/>
      <c r="CX144" s="371"/>
      <c r="CY144" s="371"/>
      <c r="CZ144" s="371"/>
      <c r="DA144" s="371"/>
      <c r="DB144" s="371"/>
      <c r="DC144" s="371"/>
      <c r="DD144" s="371"/>
      <c r="DE144" s="371"/>
      <c r="DF144" s="371"/>
      <c r="DG144" s="371"/>
      <c r="DH144" s="371"/>
      <c r="DI144" s="371"/>
      <c r="DJ144" s="371"/>
      <c r="DK144" s="371"/>
      <c r="DL144" s="371"/>
      <c r="DM144" s="371"/>
      <c r="DN144" s="371"/>
      <c r="DO144" s="371"/>
      <c r="DP144" s="371"/>
      <c r="DQ144" s="371"/>
      <c r="DR144" s="371"/>
    </row>
    <row r="145" spans="49:122">
      <c r="AW145" s="371"/>
      <c r="AX145" s="371"/>
      <c r="AY145" s="371"/>
      <c r="AZ145" s="371"/>
      <c r="BA145" s="371"/>
      <c r="BB145" s="371"/>
      <c r="BC145" s="371"/>
      <c r="BD145" s="371"/>
      <c r="BE145" s="371"/>
      <c r="BF145" s="371"/>
      <c r="BG145" s="371"/>
      <c r="BH145" s="371"/>
      <c r="BI145" s="371"/>
      <c r="BJ145" s="371"/>
      <c r="BK145" s="371"/>
      <c r="BL145" s="371"/>
      <c r="BM145" s="371"/>
      <c r="BN145" s="371"/>
      <c r="BO145" s="371"/>
      <c r="BP145" s="371"/>
      <c r="BQ145" s="371"/>
      <c r="BR145" s="371"/>
      <c r="BS145" s="371"/>
      <c r="BT145" s="371"/>
      <c r="BU145" s="371"/>
      <c r="BV145" s="371"/>
      <c r="BW145" s="371"/>
      <c r="BX145" s="371"/>
      <c r="BY145" s="371"/>
      <c r="BZ145" s="371"/>
      <c r="CA145" s="371"/>
      <c r="CB145" s="371"/>
      <c r="CC145" s="371"/>
      <c r="CD145" s="371"/>
      <c r="CE145" s="371"/>
      <c r="CF145" s="371"/>
      <c r="CG145" s="371"/>
      <c r="CH145" s="371"/>
      <c r="CI145" s="371"/>
      <c r="CJ145" s="371"/>
      <c r="CK145" s="371"/>
      <c r="CL145" s="371"/>
      <c r="CM145" s="371"/>
      <c r="CN145" s="371"/>
      <c r="CO145" s="371"/>
      <c r="CP145" s="371"/>
      <c r="CQ145" s="371"/>
      <c r="CR145" s="371"/>
      <c r="CS145" s="371"/>
      <c r="CT145" s="371"/>
      <c r="CU145" s="371"/>
      <c r="CV145" s="371"/>
      <c r="CW145" s="371"/>
      <c r="CX145" s="371"/>
      <c r="CY145" s="371"/>
      <c r="CZ145" s="371"/>
      <c r="DA145" s="371"/>
      <c r="DB145" s="371"/>
      <c r="DC145" s="371"/>
      <c r="DD145" s="371"/>
      <c r="DE145" s="371"/>
      <c r="DF145" s="371"/>
      <c r="DG145" s="371"/>
      <c r="DH145" s="371"/>
      <c r="DI145" s="371"/>
      <c r="DJ145" s="371"/>
      <c r="DK145" s="371"/>
      <c r="DL145" s="371"/>
      <c r="DM145" s="371"/>
      <c r="DN145" s="371"/>
      <c r="DO145" s="371"/>
      <c r="DP145" s="371"/>
      <c r="DQ145" s="371"/>
      <c r="DR145" s="371"/>
    </row>
    <row r="146" spans="49:122">
      <c r="AW146" s="371"/>
      <c r="AX146" s="371"/>
      <c r="AY146" s="371"/>
      <c r="AZ146" s="371"/>
      <c r="BA146" s="371"/>
      <c r="BB146" s="371"/>
      <c r="BC146" s="371"/>
      <c r="BD146" s="371"/>
      <c r="BE146" s="371"/>
      <c r="BF146" s="371"/>
      <c r="BG146" s="371"/>
      <c r="BH146" s="371"/>
      <c r="BI146" s="371"/>
      <c r="BJ146" s="371"/>
      <c r="BK146" s="371"/>
      <c r="BL146" s="371"/>
      <c r="BM146" s="371"/>
      <c r="BN146" s="371"/>
      <c r="BO146" s="371"/>
      <c r="BP146" s="371"/>
      <c r="BQ146" s="371"/>
      <c r="BR146" s="371"/>
      <c r="BS146" s="371"/>
      <c r="BT146" s="371"/>
      <c r="BU146" s="371"/>
      <c r="BV146" s="371"/>
      <c r="BW146" s="371"/>
      <c r="BX146" s="371"/>
      <c r="BY146" s="371"/>
      <c r="BZ146" s="371"/>
      <c r="CA146" s="371"/>
      <c r="CB146" s="371"/>
      <c r="CC146" s="371"/>
      <c r="CD146" s="371"/>
      <c r="CE146" s="371"/>
      <c r="CF146" s="371"/>
      <c r="CG146" s="371"/>
      <c r="CH146" s="371"/>
      <c r="CI146" s="371"/>
      <c r="CJ146" s="371"/>
      <c r="CK146" s="371"/>
      <c r="CL146" s="371"/>
      <c r="CM146" s="371"/>
      <c r="CN146" s="371"/>
      <c r="CO146" s="371"/>
      <c r="CP146" s="371"/>
      <c r="CQ146" s="371"/>
      <c r="CR146" s="371"/>
      <c r="CS146" s="371"/>
      <c r="CT146" s="371"/>
      <c r="CU146" s="371"/>
      <c r="CV146" s="371"/>
      <c r="CW146" s="371"/>
      <c r="CX146" s="371"/>
      <c r="CY146" s="371"/>
      <c r="CZ146" s="371"/>
      <c r="DA146" s="371"/>
      <c r="DB146" s="371"/>
      <c r="DC146" s="371"/>
      <c r="DD146" s="371"/>
      <c r="DE146" s="371"/>
      <c r="DF146" s="371"/>
      <c r="DG146" s="371"/>
      <c r="DH146" s="371"/>
      <c r="DI146" s="371"/>
      <c r="DJ146" s="371"/>
      <c r="DK146" s="371"/>
      <c r="DL146" s="371"/>
      <c r="DM146" s="371"/>
      <c r="DN146" s="371"/>
      <c r="DO146" s="371"/>
      <c r="DP146" s="371"/>
      <c r="DQ146" s="371"/>
      <c r="DR146" s="371"/>
    </row>
    <row r="147" spans="49:122">
      <c r="AW147" s="371"/>
      <c r="AX147" s="371"/>
      <c r="AY147" s="371"/>
      <c r="AZ147" s="371"/>
      <c r="BA147" s="371"/>
      <c r="BB147" s="371"/>
      <c r="BC147" s="371"/>
      <c r="BD147" s="371"/>
      <c r="BE147" s="371"/>
      <c r="BF147" s="371"/>
      <c r="BG147" s="371"/>
      <c r="BH147" s="371"/>
      <c r="BI147" s="371"/>
      <c r="BJ147" s="371"/>
      <c r="BK147" s="371"/>
      <c r="BL147" s="371"/>
      <c r="BM147" s="371"/>
      <c r="BN147" s="371"/>
      <c r="BO147" s="371"/>
      <c r="BP147" s="371"/>
      <c r="BQ147" s="371"/>
      <c r="BR147" s="371"/>
      <c r="BS147" s="371"/>
      <c r="BT147" s="371"/>
      <c r="BU147" s="371"/>
      <c r="BV147" s="371"/>
      <c r="BW147" s="371"/>
      <c r="BX147" s="371"/>
      <c r="BY147" s="371"/>
      <c r="BZ147" s="371"/>
      <c r="CA147" s="371"/>
      <c r="CB147" s="371"/>
      <c r="CC147" s="371"/>
      <c r="CD147" s="371"/>
      <c r="CE147" s="371"/>
      <c r="CF147" s="371"/>
      <c r="CG147" s="371"/>
      <c r="CH147" s="371"/>
      <c r="CI147" s="371"/>
      <c r="CJ147" s="371"/>
      <c r="CK147" s="371"/>
      <c r="CL147" s="371"/>
      <c r="CM147" s="371"/>
      <c r="CN147" s="371"/>
      <c r="CO147" s="371"/>
      <c r="CP147" s="371"/>
      <c r="CQ147" s="371"/>
      <c r="CR147" s="371"/>
      <c r="CS147" s="371"/>
      <c r="CT147" s="371"/>
      <c r="CU147" s="371"/>
      <c r="CV147" s="371"/>
      <c r="CW147" s="371"/>
      <c r="CX147" s="371"/>
      <c r="CY147" s="371"/>
      <c r="CZ147" s="371"/>
      <c r="DA147" s="371"/>
      <c r="DB147" s="371"/>
      <c r="DC147" s="371"/>
      <c r="DD147" s="371"/>
      <c r="DE147" s="371"/>
      <c r="DF147" s="371"/>
      <c r="DG147" s="371"/>
      <c r="DH147" s="371"/>
      <c r="DI147" s="371"/>
      <c r="DJ147" s="371"/>
      <c r="DK147" s="371"/>
      <c r="DL147" s="371"/>
      <c r="DM147" s="371"/>
      <c r="DN147" s="371"/>
      <c r="DO147" s="371"/>
      <c r="DP147" s="371"/>
      <c r="DQ147" s="371"/>
      <c r="DR147" s="371"/>
    </row>
    <row r="148" spans="49:122">
      <c r="AW148" s="371"/>
      <c r="AX148" s="371"/>
      <c r="AY148" s="371"/>
      <c r="AZ148" s="371"/>
      <c r="BA148" s="371"/>
      <c r="BB148" s="371"/>
      <c r="BC148" s="371"/>
      <c r="BD148" s="371"/>
      <c r="BE148" s="371"/>
      <c r="BF148" s="371"/>
      <c r="BG148" s="371"/>
      <c r="BH148" s="371"/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371"/>
      <c r="BS148" s="371"/>
      <c r="BT148" s="371"/>
      <c r="BU148" s="371"/>
      <c r="BV148" s="371"/>
      <c r="BW148" s="371"/>
      <c r="BX148" s="371"/>
      <c r="BY148" s="371"/>
      <c r="BZ148" s="371"/>
      <c r="CA148" s="371"/>
      <c r="CB148" s="371"/>
      <c r="CC148" s="371"/>
      <c r="CD148" s="371"/>
      <c r="CE148" s="371"/>
      <c r="CF148" s="371"/>
      <c r="CG148" s="371"/>
      <c r="CH148" s="371"/>
      <c r="CI148" s="371"/>
      <c r="CJ148" s="371"/>
      <c r="CK148" s="371"/>
      <c r="CL148" s="371"/>
      <c r="CM148" s="371"/>
      <c r="CN148" s="371"/>
      <c r="CO148" s="371"/>
      <c r="CP148" s="371"/>
      <c r="CQ148" s="371"/>
      <c r="CR148" s="371"/>
      <c r="CS148" s="371"/>
      <c r="CT148" s="371"/>
      <c r="CU148" s="371"/>
      <c r="CV148" s="371"/>
      <c r="CW148" s="371"/>
      <c r="CX148" s="371"/>
      <c r="CY148" s="371"/>
      <c r="CZ148" s="371"/>
      <c r="DA148" s="371"/>
      <c r="DB148" s="371"/>
      <c r="DC148" s="371"/>
      <c r="DD148" s="371"/>
      <c r="DE148" s="371"/>
      <c r="DF148" s="371"/>
      <c r="DG148" s="371"/>
      <c r="DH148" s="371"/>
      <c r="DI148" s="371"/>
      <c r="DJ148" s="371"/>
      <c r="DK148" s="371"/>
      <c r="DL148" s="371"/>
      <c r="DM148" s="371"/>
      <c r="DN148" s="371"/>
      <c r="DO148" s="371"/>
      <c r="DP148" s="371"/>
      <c r="DQ148" s="371"/>
      <c r="DR148" s="371"/>
    </row>
    <row r="149" spans="49:122">
      <c r="AW149" s="371"/>
      <c r="AX149" s="371"/>
      <c r="AY149" s="371"/>
      <c r="AZ149" s="371"/>
      <c r="BB149" s="371"/>
      <c r="BC149" s="371"/>
      <c r="BD149" s="371"/>
    </row>
    <row r="150" spans="49:122">
      <c r="AW150" s="371"/>
      <c r="AX150" s="371"/>
      <c r="AY150" s="371"/>
      <c r="AZ150" s="371"/>
      <c r="BB150" s="371"/>
      <c r="BC150" s="371"/>
      <c r="BD150" s="371"/>
    </row>
    <row r="151" spans="49:122">
      <c r="AW151" s="371"/>
      <c r="AX151" s="371"/>
      <c r="AY151" s="371"/>
      <c r="AZ151" s="371"/>
      <c r="BB151" s="371"/>
      <c r="BC151" s="371"/>
      <c r="BD151" s="371"/>
    </row>
    <row r="152" spans="49:122">
      <c r="AW152" s="371"/>
      <c r="AX152" s="371"/>
      <c r="AY152" s="371"/>
      <c r="AZ152" s="371"/>
      <c r="BB152" s="371"/>
      <c r="BC152" s="371"/>
      <c r="BD152" s="371"/>
    </row>
    <row r="153" spans="49:122">
      <c r="AW153" s="371"/>
      <c r="AX153" s="371"/>
      <c r="AY153" s="371"/>
      <c r="AZ153" s="371"/>
      <c r="BB153" s="371"/>
      <c r="BC153" s="371"/>
      <c r="BD153" s="371"/>
    </row>
    <row r="154" spans="49:122">
      <c r="AW154" s="371"/>
      <c r="AX154" s="371"/>
      <c r="AY154" s="371"/>
      <c r="AZ154" s="371"/>
      <c r="BB154" s="371"/>
      <c r="BC154" s="371"/>
      <c r="BD154" s="371"/>
    </row>
    <row r="155" spans="49:122">
      <c r="AW155" s="371"/>
      <c r="AX155" s="371"/>
      <c r="AY155" s="371"/>
      <c r="AZ155" s="371"/>
      <c r="BB155" s="371"/>
      <c r="BC155" s="371"/>
      <c r="BD155" s="371"/>
    </row>
  </sheetData>
  <mergeCells count="7">
    <mergeCell ref="A29:A35"/>
    <mergeCell ref="A38:A44"/>
    <mergeCell ref="AT4:AX4"/>
    <mergeCell ref="B5:C5"/>
    <mergeCell ref="A6:A8"/>
    <mergeCell ref="A11:A17"/>
    <mergeCell ref="A20:A26"/>
  </mergeCells>
  <conditionalFormatting sqref="B38:B44">
    <cfRule type="cellIs" dxfId="187" priority="98" operator="lessThan">
      <formula>0</formula>
    </cfRule>
  </conditionalFormatting>
  <conditionalFormatting sqref="C6">
    <cfRule type="cellIs" dxfId="186" priority="75" operator="lessThan">
      <formula>0</formula>
    </cfRule>
  </conditionalFormatting>
  <conditionalFormatting sqref="D20:D26">
    <cfRule type="cellIs" dxfId="185" priority="79" operator="lessThan">
      <formula>0</formula>
    </cfRule>
  </conditionalFormatting>
  <conditionalFormatting sqref="D29:D35">
    <cfRule type="cellIs" dxfId="184" priority="78" operator="lessThan">
      <formula>0</formula>
    </cfRule>
  </conditionalFormatting>
  <conditionalFormatting sqref="D38:D44">
    <cfRule type="cellIs" dxfId="183" priority="77" operator="lessThan">
      <formula>0</formula>
    </cfRule>
  </conditionalFormatting>
  <conditionalFormatting sqref="E6:P17 E9:BD9">
    <cfRule type="cellIs" dxfId="182" priority="40" operator="lessThan">
      <formula>0</formula>
    </cfRule>
  </conditionalFormatting>
  <conditionalFormatting sqref="E19:P26">
    <cfRule type="cellIs" dxfId="181" priority="32" operator="lessThan">
      <formula>0</formula>
    </cfRule>
  </conditionalFormatting>
  <conditionalFormatting sqref="E28:P35">
    <cfRule type="cellIs" dxfId="180" priority="24" operator="lessThan">
      <formula>0</formula>
    </cfRule>
  </conditionalFormatting>
  <conditionalFormatting sqref="E37:P44">
    <cfRule type="cellIs" dxfId="179" priority="15" operator="lessThan">
      <formula>0</formula>
    </cfRule>
  </conditionalFormatting>
  <conditionalFormatting sqref="E5:Q5">
    <cfRule type="cellIs" dxfId="178" priority="73" operator="lessThan">
      <formula>0</formula>
    </cfRule>
  </conditionalFormatting>
  <conditionalFormatting sqref="E46:R46">
    <cfRule type="cellIs" dxfId="177" priority="8" operator="lessThan">
      <formula>0</formula>
    </cfRule>
  </conditionalFormatting>
  <conditionalFormatting sqref="Q11 Q20 Q29:Q30 Q44">
    <cfRule type="cellIs" dxfId="176" priority="69" operator="lessThan">
      <formula>0</formula>
    </cfRule>
  </conditionalFormatting>
  <conditionalFormatting sqref="Q37:Q39">
    <cfRule type="cellIs" dxfId="175" priority="17" operator="lessThan">
      <formula>0</formula>
    </cfRule>
  </conditionalFormatting>
  <conditionalFormatting sqref="R5:R8 T5:T8 AQ5:AQ8 S6:S8 AR6:AR8 AU6:AU8">
    <cfRule type="cellIs" dxfId="174" priority="70" operator="lessThan">
      <formula>0</formula>
    </cfRule>
  </conditionalFormatting>
  <conditionalFormatting sqref="R37:R44 T37:T44 W37:AF44 AQ37:AQ44">
    <cfRule type="cellIs" dxfId="173" priority="18" operator="lessThan">
      <formula>0</formula>
    </cfRule>
  </conditionalFormatting>
  <conditionalFormatting sqref="R9:T17 AQ9:AR17">
    <cfRule type="cellIs" dxfId="172" priority="42" operator="lessThan">
      <formula>0</formula>
    </cfRule>
  </conditionalFormatting>
  <conditionalFormatting sqref="R19:T26 W19:AF26 AQ19:AR26">
    <cfRule type="cellIs" dxfId="171" priority="34" operator="lessThan">
      <formula>0</formula>
    </cfRule>
  </conditionalFormatting>
  <conditionalFormatting sqref="R28:T35 W28:AF35">
    <cfRule type="cellIs" dxfId="170" priority="26" operator="lessThan">
      <formula>0</formula>
    </cfRule>
  </conditionalFormatting>
  <conditionalFormatting sqref="S38:S44">
    <cfRule type="cellIs" dxfId="169" priority="63" operator="lessThan">
      <formula>0</formula>
    </cfRule>
  </conditionalFormatting>
  <conditionalFormatting sqref="T46 W46:AF46 AQ46">
    <cfRule type="cellIs" dxfId="168" priority="11" operator="lessThan">
      <formula>0</formula>
    </cfRule>
  </conditionalFormatting>
  <conditionalFormatting sqref="U38:V38 U44:V44">
    <cfRule type="cellIs" dxfId="167" priority="68" operator="lessThan">
      <formula>0</formula>
    </cfRule>
  </conditionalFormatting>
  <conditionalFormatting sqref="U52:V56">
    <cfRule type="cellIs" dxfId="166" priority="99" operator="lessThan">
      <formula>0</formula>
    </cfRule>
  </conditionalFormatting>
  <conditionalFormatting sqref="U5:AF5">
    <cfRule type="cellIs" dxfId="165" priority="67" operator="lessThan">
      <formula>0</formula>
    </cfRule>
  </conditionalFormatting>
  <conditionalFormatting sqref="W6:AF17">
    <cfRule type="cellIs" dxfId="164" priority="4" operator="lessThan">
      <formula>0</formula>
    </cfRule>
  </conditionalFormatting>
  <conditionalFormatting sqref="AG64:AG69">
    <cfRule type="cellIs" dxfId="163" priority="90" operator="lessThan">
      <formula>0</formula>
    </cfRule>
  </conditionalFormatting>
  <conditionalFormatting sqref="AP10">
    <cfRule type="cellIs" dxfId="162" priority="39" operator="lessThan">
      <formula>0</formula>
    </cfRule>
  </conditionalFormatting>
  <conditionalFormatting sqref="AP12">
    <cfRule type="cellIs" dxfId="161" priority="61" operator="lessThan">
      <formula>0</formula>
    </cfRule>
  </conditionalFormatting>
  <conditionalFormatting sqref="AP19">
    <cfRule type="cellIs" dxfId="160" priority="31" operator="lessThan">
      <formula>0</formula>
    </cfRule>
  </conditionalFormatting>
  <conditionalFormatting sqref="AP28:AS28">
    <cfRule type="cellIs" dxfId="159" priority="22" operator="lessThan">
      <formula>0</formula>
    </cfRule>
  </conditionalFormatting>
  <conditionalFormatting sqref="AQ29:AR35">
    <cfRule type="cellIs" dxfId="158" priority="60" operator="lessThan">
      <formula>0</formula>
    </cfRule>
  </conditionalFormatting>
  <conditionalFormatting sqref="AR38:AR44">
    <cfRule type="cellIs" dxfId="157" priority="58" operator="lessThan">
      <formula>0</formula>
    </cfRule>
  </conditionalFormatting>
  <conditionalFormatting sqref="AS10">
    <cfRule type="cellIs" dxfId="156" priority="38" operator="lessThan">
      <formula>0</formula>
    </cfRule>
  </conditionalFormatting>
  <conditionalFormatting sqref="AS12">
    <cfRule type="cellIs" dxfId="155" priority="59" operator="lessThan">
      <formula>0</formula>
    </cfRule>
  </conditionalFormatting>
  <conditionalFormatting sqref="AS19">
    <cfRule type="cellIs" dxfId="154" priority="30" operator="lessThan">
      <formula>0</formula>
    </cfRule>
  </conditionalFormatting>
  <conditionalFormatting sqref="AT20:AT21 AT29:AT30">
    <cfRule type="cellIs" dxfId="153" priority="56" operator="lessThan">
      <formula>0</formula>
    </cfRule>
  </conditionalFormatting>
  <conditionalFormatting sqref="AT37:AT39">
    <cfRule type="cellIs" dxfId="152" priority="14" operator="lessThan">
      <formula>0</formula>
    </cfRule>
  </conditionalFormatting>
  <conditionalFormatting sqref="AT44">
    <cfRule type="cellIs" dxfId="151" priority="55" operator="lessThan">
      <formula>0</formula>
    </cfRule>
  </conditionalFormatting>
  <conditionalFormatting sqref="AT71">
    <cfRule type="cellIs" dxfId="150" priority="83" operator="lessThan">
      <formula>0</formula>
    </cfRule>
  </conditionalFormatting>
  <conditionalFormatting sqref="AT46:BD46">
    <cfRule type="cellIs" dxfId="149" priority="5" operator="lessThan">
      <formula>0</formula>
    </cfRule>
  </conditionalFormatting>
  <conditionalFormatting sqref="AU10:AU17">
    <cfRule type="cellIs" dxfId="148" priority="37" operator="lessThan">
      <formula>0</formula>
    </cfRule>
  </conditionalFormatting>
  <conditionalFormatting sqref="AU19:AU26">
    <cfRule type="cellIs" dxfId="147" priority="29" operator="lessThan">
      <formula>0</formula>
    </cfRule>
  </conditionalFormatting>
  <conditionalFormatting sqref="AU28:AU35">
    <cfRule type="cellIs" dxfId="146" priority="21" operator="lessThan">
      <formula>0</formula>
    </cfRule>
  </conditionalFormatting>
  <conditionalFormatting sqref="AU37:AU44">
    <cfRule type="cellIs" dxfId="145" priority="13" operator="lessThan">
      <formula>0</formula>
    </cfRule>
  </conditionalFormatting>
  <conditionalFormatting sqref="AV20:AW21 AY20:BD21 AV29:AW30 AY29:BD30 AV38:AW39 AY38:BD39 AV44:AW44 AY44:BD44">
    <cfRule type="cellIs" dxfId="144" priority="43" operator="lessThan">
      <formula>0</formula>
    </cfRule>
  </conditionalFormatting>
  <conditionalFormatting sqref="AV37:BD37">
    <cfRule type="cellIs" dxfId="143" priority="12" operator="lessThan">
      <formula>0</formula>
    </cfRule>
  </conditionalFormatting>
  <conditionalFormatting sqref="AW10:AX10">
    <cfRule type="cellIs" dxfId="142" priority="36" operator="lessThan">
      <formula>0</formula>
    </cfRule>
  </conditionalFormatting>
  <conditionalFormatting sqref="AW12:AX12">
    <cfRule type="cellIs" dxfId="141" priority="49" operator="lessThan">
      <formula>0</formula>
    </cfRule>
  </conditionalFormatting>
  <conditionalFormatting sqref="AW19:AX19">
    <cfRule type="cellIs" dxfId="140" priority="28" operator="lessThan">
      <formula>0</formula>
    </cfRule>
  </conditionalFormatting>
  <conditionalFormatting sqref="AW28:AX28">
    <cfRule type="cellIs" dxfId="139" priority="20" operator="lessThan">
      <formula>0</formula>
    </cfRule>
  </conditionalFormatting>
  <conditionalFormatting sqref="AX21">
    <cfRule type="cellIs" dxfId="138" priority="3" operator="lessThan">
      <formula>0</formula>
    </cfRule>
  </conditionalFormatting>
  <conditionalFormatting sqref="AX30">
    <cfRule type="cellIs" dxfId="137" priority="2" operator="lessThan">
      <formula>0</formula>
    </cfRule>
  </conditionalFormatting>
  <conditionalFormatting sqref="AX39">
    <cfRule type="cellIs" dxfId="136" priority="1" operator="lessThan">
      <formula>0</formula>
    </cfRule>
  </conditionalFormatting>
  <conditionalFormatting sqref="AZ9:AZ12">
    <cfRule type="cellIs" dxfId="135" priority="35" operator="lessThan">
      <formula>0</formula>
    </cfRule>
  </conditionalFormatting>
  <conditionalFormatting sqref="AZ19">
    <cfRule type="cellIs" dxfId="134" priority="27" operator="lessThan">
      <formula>0</formula>
    </cfRule>
  </conditionalFormatting>
  <conditionalFormatting sqref="AZ28">
    <cfRule type="cellIs" dxfId="133" priority="19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zoomScale="85" zoomScaleNormal="85" workbookViewId="0">
      <pane xSplit="3" ySplit="5" topLeftCell="E32" activePane="bottomRight" state="frozen"/>
      <selection pane="topRight"/>
      <selection pane="bottomLeft"/>
      <selection pane="bottomRight" activeCell="F45" sqref="F45"/>
    </sheetView>
  </sheetViews>
  <sheetFormatPr defaultColWidth="9" defaultRowHeight="14.4"/>
  <cols>
    <col min="1" max="1" width="12.88671875" style="368" customWidth="1"/>
    <col min="2" max="2" width="15.5546875" style="368" customWidth="1"/>
    <col min="3" max="3" width="13" style="368" customWidth="1"/>
    <col min="4" max="4" width="25.5546875" style="400" customWidth="1"/>
    <col min="5" max="5" width="15.6640625" customWidth="1"/>
    <col min="6" max="6" width="15.5546875" customWidth="1"/>
    <col min="7" max="8" width="16.6640625" customWidth="1"/>
    <col min="9" max="10" width="13.33203125" customWidth="1"/>
    <col min="11" max="11" width="11.33203125" customWidth="1"/>
    <col min="12" max="12" width="13.44140625" customWidth="1"/>
    <col min="13" max="13" width="11.88671875" customWidth="1"/>
    <col min="14" max="14" width="21.6640625" customWidth="1"/>
    <col min="15" max="15" width="15.44140625" customWidth="1"/>
    <col min="16" max="16" width="14.5546875" customWidth="1"/>
    <col min="17" max="17" width="16.6640625" customWidth="1"/>
  </cols>
  <sheetData>
    <row r="1" spans="1:17" ht="21">
      <c r="A1" s="432" t="s">
        <v>66</v>
      </c>
      <c r="B1" s="401"/>
      <c r="C1" s="401"/>
      <c r="D1" s="433"/>
    </row>
    <row r="2" spans="1:17" ht="21">
      <c r="A2" s="401"/>
      <c r="B2" s="401"/>
      <c r="C2" s="401"/>
      <c r="D2" s="433"/>
    </row>
    <row r="3" spans="1:17" ht="21">
      <c r="A3" s="401"/>
      <c r="B3" s="401"/>
      <c r="C3" s="401"/>
      <c r="D3" s="433"/>
    </row>
    <row r="4" spans="1:17" ht="18">
      <c r="A4" s="403">
        <f>'SO MEI 2026 REV 4'!A3</f>
        <v>46143</v>
      </c>
      <c r="B4" s="403"/>
      <c r="C4" s="403"/>
      <c r="D4" s="434"/>
      <c r="E4" s="646" t="s">
        <v>67</v>
      </c>
      <c r="F4" s="647"/>
      <c r="G4" s="647"/>
      <c r="H4" s="647"/>
      <c r="I4" s="648" t="s">
        <v>68</v>
      </c>
      <c r="J4" s="648"/>
      <c r="K4" s="648"/>
      <c r="L4" s="648"/>
      <c r="M4" s="648"/>
      <c r="N4" s="648"/>
      <c r="O4" s="648"/>
      <c r="P4" s="648"/>
      <c r="Q4" s="649"/>
    </row>
    <row r="5" spans="1:17" s="431" customFormat="1" ht="19.2" thickTop="1" thickBot="1">
      <c r="A5" s="405" t="s">
        <v>5</v>
      </c>
      <c r="B5" s="643" t="s">
        <v>6</v>
      </c>
      <c r="C5" s="644"/>
      <c r="D5" s="435" t="s">
        <v>69</v>
      </c>
      <c r="E5" s="436" t="s">
        <v>70</v>
      </c>
      <c r="F5" s="436" t="s">
        <v>71</v>
      </c>
      <c r="G5" s="436" t="s">
        <v>72</v>
      </c>
      <c r="H5" s="437" t="s">
        <v>7</v>
      </c>
      <c r="I5" s="458" t="s">
        <v>73</v>
      </c>
      <c r="J5" s="458" t="s">
        <v>74</v>
      </c>
      <c r="K5" s="458" t="s">
        <v>75</v>
      </c>
      <c r="L5" s="458" t="s">
        <v>76</v>
      </c>
      <c r="M5" s="458" t="s">
        <v>77</v>
      </c>
      <c r="N5" s="458" t="s">
        <v>78</v>
      </c>
      <c r="O5" s="458" t="s">
        <v>79</v>
      </c>
      <c r="P5" s="458" t="s">
        <v>80</v>
      </c>
      <c r="Q5" s="464" t="s">
        <v>7</v>
      </c>
    </row>
    <row r="6" spans="1:17" ht="16.2" thickTop="1">
      <c r="A6" s="645">
        <f>WEEKNUM(B6)</f>
        <v>18</v>
      </c>
      <c r="B6" s="319">
        <f>A4</f>
        <v>46143</v>
      </c>
      <c r="C6" s="320" t="str">
        <f t="shared" ref="C6:C8" si="0">TEXT(B6,"ddd")</f>
        <v>Jum</v>
      </c>
      <c r="D6" s="438">
        <f t="shared" ref="D6" si="1">Q6-H6</f>
        <v>29884.147741935449</v>
      </c>
      <c r="E6" s="439">
        <f>SUM('SO MEI 2026 REV 4'!E6:AS6)</f>
        <v>101571.29290322583</v>
      </c>
      <c r="F6" s="439">
        <f>SUM('SO MEI 2026 REV 4'!AT6:BA6)</f>
        <v>8044.5593548387205</v>
      </c>
      <c r="G6" s="439">
        <f>SUM('SO MEI 2026 REV 4'!BB6:BD6)</f>
        <v>0</v>
      </c>
      <c r="H6" s="440">
        <f>SUM(E6:G6)</f>
        <v>109615.85225806455</v>
      </c>
      <c r="I6" s="459">
        <f>'SO MS'!E6</f>
        <v>84000</v>
      </c>
      <c r="J6" s="459">
        <f>'SO MS'!F6</f>
        <v>33600</v>
      </c>
      <c r="K6" s="459">
        <f>'SO MS'!G6</f>
        <v>9600</v>
      </c>
      <c r="L6" s="459">
        <f>2*5000</f>
        <v>10000</v>
      </c>
      <c r="M6" s="459">
        <f>'SO MEI 2026 REV 4'!AZ6</f>
        <v>1800</v>
      </c>
      <c r="N6" s="459">
        <f>'SO MEI 2026 REV 4'!AS6</f>
        <v>500</v>
      </c>
      <c r="O6" s="459">
        <f>'SO MEI 2026 REV 4'!AY6</f>
        <v>0</v>
      </c>
      <c r="P6" s="459"/>
      <c r="Q6" s="465">
        <f>SUM(I6:P6)</f>
        <v>139500</v>
      </c>
    </row>
    <row r="7" spans="1:17" s="368" customFormat="1" ht="15.6">
      <c r="A7" s="641"/>
      <c r="B7" s="328">
        <f t="shared" ref="B7:B8" si="2">B6+1</f>
        <v>46144</v>
      </c>
      <c r="C7" s="544" t="str">
        <f t="shared" si="0"/>
        <v>Sab</v>
      </c>
      <c r="D7" s="438">
        <f t="shared" ref="D7:D8" si="3">Q7-H7</f>
        <v>-30330.55941935489</v>
      </c>
      <c r="E7" s="549">
        <f>SUM('SO MEI 2026 REV 4'!E7:AS7)</f>
        <v>159371.38967741939</v>
      </c>
      <c r="F7" s="549">
        <f>SUM('SO MEI 2026 REV 4'!AT7:BA7)</f>
        <v>10459.169741935491</v>
      </c>
      <c r="G7" s="549">
        <f>SUM('SO MEI 2026 REV 4'!BB7:BD7)</f>
        <v>0</v>
      </c>
      <c r="H7" s="550">
        <f t="shared" ref="H7" si="4">SUM(E7:G7)</f>
        <v>169830.55941935489</v>
      </c>
      <c r="I7" s="551">
        <f>'SO MS'!E7</f>
        <v>84000</v>
      </c>
      <c r="J7" s="551">
        <f>'SO MS'!F7</f>
        <v>33600</v>
      </c>
      <c r="K7" s="551">
        <f>'SO MS'!G7</f>
        <v>9600</v>
      </c>
      <c r="L7" s="551">
        <f t="shared" ref="L7:L8" si="5">2*5000</f>
        <v>10000</v>
      </c>
      <c r="M7" s="551">
        <f>'SO MEI 2026 REV 4'!AZ7</f>
        <v>1800</v>
      </c>
      <c r="N7" s="551">
        <f>'SO MEI 2026 REV 4'!AS7</f>
        <v>500</v>
      </c>
      <c r="O7" s="551">
        <f>'SO MEI 2026 REV 4'!AY7</f>
        <v>0</v>
      </c>
      <c r="P7" s="551"/>
      <c r="Q7" s="552">
        <f t="shared" ref="Q7" si="6">SUM(I7:P7)</f>
        <v>139500</v>
      </c>
    </row>
    <row r="8" spans="1:17" s="368" customFormat="1" ht="15.6">
      <c r="A8" s="641"/>
      <c r="B8" s="328">
        <f t="shared" si="2"/>
        <v>46145</v>
      </c>
      <c r="C8" s="544" t="str">
        <f t="shared" si="0"/>
        <v>Mgg</v>
      </c>
      <c r="D8" s="438">
        <f t="shared" si="3"/>
        <v>-6452.0133225806931</v>
      </c>
      <c r="E8" s="549">
        <f>SUM('SO MEI 2026 REV 4'!E8:AS8)</f>
        <v>131892.84358064519</v>
      </c>
      <c r="F8" s="549">
        <f>SUM('SO MEI 2026 REV 4'!AT8:BA8)</f>
        <v>10459.169741935491</v>
      </c>
      <c r="G8" s="549">
        <f>SUM('SO MEI 2026 REV 4'!BB8:BD8)</f>
        <v>6600</v>
      </c>
      <c r="H8" s="550">
        <f t="shared" ref="H8" si="7">SUM(E8:G8)</f>
        <v>148952.01332258069</v>
      </c>
      <c r="I8" s="551">
        <f>'SO MS'!E8</f>
        <v>84000</v>
      </c>
      <c r="J8" s="551">
        <f>'SO MS'!F8</f>
        <v>33600</v>
      </c>
      <c r="K8" s="551">
        <f>'SO MS'!G8</f>
        <v>9600</v>
      </c>
      <c r="L8" s="551">
        <f t="shared" si="5"/>
        <v>10000</v>
      </c>
      <c r="M8" s="551">
        <f>'SO MEI 2026 REV 4'!AZ8</f>
        <v>1800</v>
      </c>
      <c r="N8" s="551">
        <f>'SO MEI 2026 REV 4'!AS8</f>
        <v>3500</v>
      </c>
      <c r="O8" s="551">
        <f>'SO MEI 2026 REV 4'!AY8</f>
        <v>0</v>
      </c>
      <c r="P8" s="551"/>
      <c r="Q8" s="552">
        <f t="shared" ref="Q8" si="8">SUM(I8:P8)</f>
        <v>142500</v>
      </c>
    </row>
    <row r="9" spans="1:17" ht="15.6">
      <c r="A9" s="541"/>
      <c r="B9" s="334" t="s">
        <v>57</v>
      </c>
      <c r="C9" s="324"/>
      <c r="D9" s="444">
        <f>SUM(D6:D8)</f>
        <v>-6898.4250000001339</v>
      </c>
      <c r="E9" s="445">
        <f t="shared" ref="E9:Q9" si="9">SUM(E6:E8)</f>
        <v>392835.52616129036</v>
      </c>
      <c r="F9" s="445">
        <f t="shared" si="9"/>
        <v>28962.898838709705</v>
      </c>
      <c r="G9" s="445">
        <f t="shared" si="9"/>
        <v>6600</v>
      </c>
      <c r="H9" s="446">
        <f t="shared" si="9"/>
        <v>428398.42500000016</v>
      </c>
      <c r="I9" s="461">
        <f t="shared" si="9"/>
        <v>252000</v>
      </c>
      <c r="J9" s="461">
        <f t="shared" si="9"/>
        <v>100800</v>
      </c>
      <c r="K9" s="461">
        <f t="shared" si="9"/>
        <v>28800</v>
      </c>
      <c r="L9" s="461">
        <f t="shared" si="9"/>
        <v>30000</v>
      </c>
      <c r="M9" s="461">
        <f t="shared" si="9"/>
        <v>5400</v>
      </c>
      <c r="N9" s="461">
        <f t="shared" si="9"/>
        <v>4500</v>
      </c>
      <c r="O9" s="461">
        <f t="shared" si="9"/>
        <v>0</v>
      </c>
      <c r="P9" s="461">
        <f t="shared" si="9"/>
        <v>0</v>
      </c>
      <c r="Q9" s="467">
        <f t="shared" si="9"/>
        <v>421500</v>
      </c>
    </row>
    <row r="10" spans="1:17" ht="16.2" thickBot="1">
      <c r="A10" s="333"/>
      <c r="B10" s="323"/>
      <c r="C10" s="324"/>
      <c r="D10" s="438"/>
      <c r="E10" s="441"/>
      <c r="F10" s="441"/>
      <c r="G10" s="441"/>
      <c r="H10" s="442"/>
      <c r="I10" s="460"/>
      <c r="J10" s="460"/>
      <c r="K10" s="460"/>
      <c r="L10" s="460"/>
      <c r="M10" s="460"/>
      <c r="N10" s="460"/>
      <c r="O10" s="460"/>
      <c r="P10" s="460"/>
      <c r="Q10" s="466"/>
    </row>
    <row r="11" spans="1:17" ht="16.2" thickTop="1">
      <c r="A11" s="645">
        <f>WEEKNUM(B11)</f>
        <v>19</v>
      </c>
      <c r="B11" s="323">
        <f>B8+1</f>
        <v>46146</v>
      </c>
      <c r="C11" s="324" t="str">
        <f t="shared" ref="C11:C15" si="10">TEXT(B11,"ddd")</f>
        <v>Sen</v>
      </c>
      <c r="D11" s="438">
        <f t="shared" ref="D11:D15" si="11">Q11-H11</f>
        <v>-36630.042000000045</v>
      </c>
      <c r="E11" s="441">
        <f>SUM('SO MEI 2026 REV 4'!E11:AS11)</f>
        <v>162070.81000000003</v>
      </c>
      <c r="F11" s="441">
        <f>SUM('SO MEI 2026 REV 4'!AT11:BA11)</f>
        <v>11581.070064516125</v>
      </c>
      <c r="G11" s="441">
        <f>SUM('SO MEI 2026 REV 4'!BB11:BD11)</f>
        <v>6600.0622580645213</v>
      </c>
      <c r="H11" s="442">
        <f t="shared" ref="H11:H15" si="12">SUM(E11:G11)</f>
        <v>180251.94232258067</v>
      </c>
      <c r="I11" s="460">
        <f>'SO MS'!E11</f>
        <v>84000</v>
      </c>
      <c r="J11" s="460">
        <f>'SO MS'!F11</f>
        <v>33600</v>
      </c>
      <c r="K11" s="460">
        <f>'SO MS'!G11</f>
        <v>9600</v>
      </c>
      <c r="L11" s="460">
        <f t="shared" ref="L11:L17" si="13">2*5000</f>
        <v>10000</v>
      </c>
      <c r="M11" s="460">
        <f>'SO MEI 2026 REV 4'!AZ11</f>
        <v>1800</v>
      </c>
      <c r="N11" s="460">
        <f>'SO MEI 2026 REV 4'!AS11</f>
        <v>3500</v>
      </c>
      <c r="O11" s="460">
        <f>'SO MEI 2026 REV 4'!AY11</f>
        <v>1121.900322580635</v>
      </c>
      <c r="P11" s="460"/>
      <c r="Q11" s="466">
        <f t="shared" ref="Q11:Q15" si="14">SUM(I11:P11)</f>
        <v>143621.90032258062</v>
      </c>
    </row>
    <row r="12" spans="1:17" ht="15.6">
      <c r="A12" s="641"/>
      <c r="B12" s="323">
        <f t="shared" ref="B12:B15" si="15">B11+1</f>
        <v>46147</v>
      </c>
      <c r="C12" s="324" t="str">
        <f t="shared" si="10"/>
        <v>Sel</v>
      </c>
      <c r="D12" s="438">
        <f t="shared" si="11"/>
        <v>-36630.042000000045</v>
      </c>
      <c r="E12" s="441">
        <f>SUM('SO MEI 2026 REV 4'!E12:AS12)</f>
        <v>162070.81000000003</v>
      </c>
      <c r="F12" s="441">
        <f>SUM('SO MEI 2026 REV 4'!AT12:BA12)</f>
        <v>11581.070064516125</v>
      </c>
      <c r="G12" s="441">
        <f>SUM('SO MEI 2026 REV 4'!BB12:BD12)</f>
        <v>6600.0622580645213</v>
      </c>
      <c r="H12" s="442">
        <f t="shared" si="12"/>
        <v>180251.94232258067</v>
      </c>
      <c r="I12" s="460">
        <f>'SO MS'!E12</f>
        <v>84000</v>
      </c>
      <c r="J12" s="460">
        <f>'SO MS'!F12</f>
        <v>33600</v>
      </c>
      <c r="K12" s="460">
        <f>'SO MS'!G12</f>
        <v>9600</v>
      </c>
      <c r="L12" s="460">
        <f t="shared" si="13"/>
        <v>10000</v>
      </c>
      <c r="M12" s="460">
        <f>'SO MEI 2026 REV 4'!AZ12</f>
        <v>1800</v>
      </c>
      <c r="N12" s="460">
        <f>'SO MEI 2026 REV 4'!AS12</f>
        <v>3500</v>
      </c>
      <c r="O12" s="460">
        <f>'SO MEI 2026 REV 4'!AY12</f>
        <v>1121.900322580635</v>
      </c>
      <c r="P12" s="460"/>
      <c r="Q12" s="466">
        <f t="shared" si="14"/>
        <v>143621.90032258062</v>
      </c>
    </row>
    <row r="13" spans="1:17" ht="15.6">
      <c r="A13" s="641"/>
      <c r="B13" s="323">
        <f t="shared" si="15"/>
        <v>46148</v>
      </c>
      <c r="C13" s="324" t="str">
        <f t="shared" si="10"/>
        <v>Rab</v>
      </c>
      <c r="D13" s="438">
        <f t="shared" si="11"/>
        <v>-46130.042000000045</v>
      </c>
      <c r="E13" s="441">
        <f>SUM('SO MEI 2026 REV 4'!E13:AS13)</f>
        <v>171570.81000000003</v>
      </c>
      <c r="F13" s="441">
        <f>SUM('SO MEI 2026 REV 4'!AT13:BA13)</f>
        <v>11581.070064516125</v>
      </c>
      <c r="G13" s="441">
        <f>SUM('SO MEI 2026 REV 4'!BB13:BD13)</f>
        <v>6600.0622580645213</v>
      </c>
      <c r="H13" s="442">
        <f t="shared" si="12"/>
        <v>189751.94232258067</v>
      </c>
      <c r="I13" s="460">
        <f>'SO MS'!E13</f>
        <v>84000</v>
      </c>
      <c r="J13" s="460">
        <f>'SO MS'!F13</f>
        <v>33600</v>
      </c>
      <c r="K13" s="460">
        <f>'SO MS'!G13</f>
        <v>9600</v>
      </c>
      <c r="L13" s="460">
        <f t="shared" si="13"/>
        <v>10000</v>
      </c>
      <c r="M13" s="460">
        <f>'SO MEI 2026 REV 4'!AZ13</f>
        <v>1800</v>
      </c>
      <c r="N13" s="460">
        <f>'SO MEI 2026 REV 4'!AS13</f>
        <v>3500</v>
      </c>
      <c r="O13" s="460">
        <f>'SO MEI 2026 REV 4'!AY13</f>
        <v>1121.900322580635</v>
      </c>
      <c r="P13" s="460"/>
      <c r="Q13" s="466">
        <f t="shared" si="14"/>
        <v>143621.90032258062</v>
      </c>
    </row>
    <row r="14" spans="1:17" ht="15.6">
      <c r="A14" s="641"/>
      <c r="B14" s="323">
        <f t="shared" si="15"/>
        <v>46149</v>
      </c>
      <c r="C14" s="324" t="str">
        <f t="shared" si="10"/>
        <v>Kam</v>
      </c>
      <c r="D14" s="438">
        <f t="shared" si="11"/>
        <v>-46130.042000000045</v>
      </c>
      <c r="E14" s="441">
        <f>SUM('SO MEI 2026 REV 4'!E14:AS14)</f>
        <v>171570.81000000003</v>
      </c>
      <c r="F14" s="441">
        <f>SUM('SO MEI 2026 REV 4'!AT14:BA14)</f>
        <v>11581.070064516125</v>
      </c>
      <c r="G14" s="441">
        <f>SUM('SO MEI 2026 REV 4'!BB14:BD14)</f>
        <v>6600.0622580645213</v>
      </c>
      <c r="H14" s="442">
        <f t="shared" si="12"/>
        <v>189751.94232258067</v>
      </c>
      <c r="I14" s="460">
        <f>'SO MS'!E14</f>
        <v>84000</v>
      </c>
      <c r="J14" s="460">
        <f>'SO MS'!F14</f>
        <v>33600</v>
      </c>
      <c r="K14" s="460">
        <f>'SO MS'!G14</f>
        <v>9600</v>
      </c>
      <c r="L14" s="460">
        <f t="shared" si="13"/>
        <v>10000</v>
      </c>
      <c r="M14" s="460">
        <f>'SO MEI 2026 REV 4'!AZ14</f>
        <v>1800</v>
      </c>
      <c r="N14" s="460">
        <f>'SO MEI 2026 REV 4'!AS14</f>
        <v>3500</v>
      </c>
      <c r="O14" s="460">
        <f>'SO MEI 2026 REV 4'!AY14</f>
        <v>1121.900322580635</v>
      </c>
      <c r="P14" s="460"/>
      <c r="Q14" s="466">
        <f t="shared" si="14"/>
        <v>143621.90032258062</v>
      </c>
    </row>
    <row r="15" spans="1:17" ht="15.6">
      <c r="A15" s="641"/>
      <c r="B15" s="323">
        <f t="shared" si="15"/>
        <v>46150</v>
      </c>
      <c r="C15" s="324" t="str">
        <f t="shared" si="10"/>
        <v>Jum</v>
      </c>
      <c r="D15" s="438">
        <f t="shared" si="11"/>
        <v>-46130.042000000045</v>
      </c>
      <c r="E15" s="441">
        <f>SUM('SO MEI 2026 REV 4'!E15:AS15)</f>
        <v>171570.81000000003</v>
      </c>
      <c r="F15" s="441">
        <f>SUM('SO MEI 2026 REV 4'!AT15:BA15)</f>
        <v>11581.070064516125</v>
      </c>
      <c r="G15" s="441">
        <f>SUM('SO MEI 2026 REV 4'!BB15:BD15)</f>
        <v>6600.0622580645213</v>
      </c>
      <c r="H15" s="442">
        <f t="shared" si="12"/>
        <v>189751.94232258067</v>
      </c>
      <c r="I15" s="460">
        <f>'SO MS'!E15</f>
        <v>84000</v>
      </c>
      <c r="J15" s="460">
        <f>'SO MS'!F15</f>
        <v>33600</v>
      </c>
      <c r="K15" s="460">
        <f>'SO MS'!G15</f>
        <v>9600</v>
      </c>
      <c r="L15" s="460">
        <f t="shared" si="13"/>
        <v>10000</v>
      </c>
      <c r="M15" s="460">
        <f>'SO MEI 2026 REV 4'!AZ15</f>
        <v>1800</v>
      </c>
      <c r="N15" s="460">
        <f>'SO MEI 2026 REV 4'!AS15</f>
        <v>3500</v>
      </c>
      <c r="O15" s="460">
        <f>'SO MEI 2026 REV 4'!AY15</f>
        <v>1121.900322580635</v>
      </c>
      <c r="P15" s="460"/>
      <c r="Q15" s="466">
        <f t="shared" si="14"/>
        <v>143621.90032258062</v>
      </c>
    </row>
    <row r="16" spans="1:17" ht="15.6">
      <c r="A16" s="641"/>
      <c r="B16" s="328">
        <f t="shared" ref="B16:B17" si="16">B15+1</f>
        <v>46151</v>
      </c>
      <c r="C16" s="544" t="str">
        <f t="shared" ref="C16:C17" si="17">TEXT(B16,"ddd")</f>
        <v>Sab</v>
      </c>
      <c r="D16" s="438">
        <f t="shared" ref="D16:D17" si="18">Q16-H16</f>
        <v>-34164.165225806501</v>
      </c>
      <c r="E16" s="441">
        <f>SUM('SO MEI 2026 REV 4'!E16:AS16)</f>
        <v>159604.93322580648</v>
      </c>
      <c r="F16" s="441">
        <f>SUM('SO MEI 2026 REV 4'!AT16:BA16)</f>
        <v>10459.169741935491</v>
      </c>
      <c r="G16" s="441">
        <f>SUM('SO MEI 2026 REV 4'!BB16:BD16)</f>
        <v>6600.0622580645213</v>
      </c>
      <c r="H16" s="442">
        <f t="shared" ref="H16:H17" si="19">SUM(E16:G16)</f>
        <v>176664.1652258065</v>
      </c>
      <c r="I16" s="460">
        <f>'SO MS'!E16</f>
        <v>84000</v>
      </c>
      <c r="J16" s="460">
        <f>'SO MS'!F16</f>
        <v>33600</v>
      </c>
      <c r="K16" s="460">
        <f>'SO MS'!G16</f>
        <v>9600</v>
      </c>
      <c r="L16" s="460">
        <f t="shared" si="13"/>
        <v>10000</v>
      </c>
      <c r="M16" s="460">
        <f>'SO MEI 2026 REV 4'!AZ16</f>
        <v>1800</v>
      </c>
      <c r="N16" s="460">
        <f>'SO MEI 2026 REV 4'!AS16</f>
        <v>3500</v>
      </c>
      <c r="O16" s="460">
        <f>'SO MEI 2026 REV 4'!AY16</f>
        <v>0</v>
      </c>
      <c r="P16" s="460"/>
      <c r="Q16" s="466">
        <f t="shared" ref="Q16:Q17" si="20">SUM(I16:P16)</f>
        <v>142500</v>
      </c>
    </row>
    <row r="17" spans="1:17" ht="15.6">
      <c r="A17" s="641"/>
      <c r="B17" s="328">
        <f t="shared" si="16"/>
        <v>46152</v>
      </c>
      <c r="C17" s="544" t="str">
        <f t="shared" si="17"/>
        <v>Mgg</v>
      </c>
      <c r="D17" s="438">
        <f t="shared" si="18"/>
        <v>14147.986677419321</v>
      </c>
      <c r="E17" s="441">
        <f>SUM('SO MEI 2026 REV 4'!E17:AS17)</f>
        <v>117892.84358064519</v>
      </c>
      <c r="F17" s="441">
        <f>SUM('SO MEI 2026 REV 4'!AT17:BA17)</f>
        <v>10459.169741935491</v>
      </c>
      <c r="G17" s="441">
        <f>SUM('SO MEI 2026 REV 4'!BB17:BD17)</f>
        <v>0</v>
      </c>
      <c r="H17" s="442">
        <f t="shared" si="19"/>
        <v>128352.01332258068</v>
      </c>
      <c r="I17" s="460">
        <f>'SO MS'!E17</f>
        <v>84000</v>
      </c>
      <c r="J17" s="460">
        <f>'SO MS'!F17</f>
        <v>33600</v>
      </c>
      <c r="K17" s="460">
        <f>'SO MS'!G17</f>
        <v>9600</v>
      </c>
      <c r="L17" s="460">
        <f t="shared" si="13"/>
        <v>10000</v>
      </c>
      <c r="M17" s="460">
        <f>'SO MEI 2026 REV 4'!AZ17</f>
        <v>1800</v>
      </c>
      <c r="N17" s="460">
        <f>'SO MEI 2026 REV 4'!AS17</f>
        <v>3500</v>
      </c>
      <c r="O17" s="460">
        <f>'SO MEI 2026 REV 4'!AY17</f>
        <v>0</v>
      </c>
      <c r="P17" s="460"/>
      <c r="Q17" s="466">
        <f t="shared" si="20"/>
        <v>142500</v>
      </c>
    </row>
    <row r="18" spans="1:17" ht="15.6">
      <c r="A18" s="541"/>
      <c r="B18" s="334" t="s">
        <v>57</v>
      </c>
      <c r="C18" s="324"/>
      <c r="D18" s="444">
        <f t="shared" ref="D18:Q18" si="21">SUM(D11:D17)</f>
        <v>-231666.38854838739</v>
      </c>
      <c r="E18" s="445">
        <f t="shared" si="21"/>
        <v>1116351.8268064519</v>
      </c>
      <c r="F18" s="445">
        <f t="shared" si="21"/>
        <v>78823.689806451614</v>
      </c>
      <c r="G18" s="445">
        <f t="shared" si="21"/>
        <v>39600.373548387128</v>
      </c>
      <c r="H18" s="446">
        <f t="shared" si="21"/>
        <v>1234775.8901612903</v>
      </c>
      <c r="I18" s="461">
        <f t="shared" si="21"/>
        <v>588000</v>
      </c>
      <c r="J18" s="461">
        <f t="shared" si="21"/>
        <v>235200</v>
      </c>
      <c r="K18" s="461">
        <f t="shared" si="21"/>
        <v>67200</v>
      </c>
      <c r="L18" s="461">
        <f t="shared" si="21"/>
        <v>70000</v>
      </c>
      <c r="M18" s="461">
        <f t="shared" si="21"/>
        <v>12600</v>
      </c>
      <c r="N18" s="461">
        <f t="shared" si="21"/>
        <v>24500</v>
      </c>
      <c r="O18" s="461">
        <f t="shared" si="21"/>
        <v>5609.5016129031756</v>
      </c>
      <c r="P18" s="461">
        <f t="shared" si="21"/>
        <v>0</v>
      </c>
      <c r="Q18" s="467">
        <f t="shared" si="21"/>
        <v>1003109.5016129031</v>
      </c>
    </row>
    <row r="19" spans="1:17" ht="16.2" thickBot="1">
      <c r="A19" s="539"/>
      <c r="B19" s="334"/>
      <c r="C19" s="324"/>
      <c r="D19" s="438"/>
      <c r="E19" s="441"/>
      <c r="F19" s="441"/>
      <c r="G19" s="441"/>
      <c r="H19" s="442"/>
      <c r="I19" s="460"/>
      <c r="J19" s="460"/>
      <c r="K19" s="460"/>
      <c r="L19" s="460"/>
      <c r="M19" s="460"/>
      <c r="N19" s="460"/>
      <c r="O19" s="460"/>
      <c r="P19" s="460"/>
      <c r="Q19" s="466"/>
    </row>
    <row r="20" spans="1:17" ht="16.2" thickTop="1">
      <c r="A20" s="645">
        <f>WEEKNUM(B20)</f>
        <v>20</v>
      </c>
      <c r="B20" s="323">
        <f>B17+1</f>
        <v>46153</v>
      </c>
      <c r="C20" s="324" t="str">
        <f t="shared" ref="C20:C23" si="22">TEXT(B20,"ddd")</f>
        <v>Sen</v>
      </c>
      <c r="D20" s="438">
        <f t="shared" ref="D20:D23" si="23">Q20-H20</f>
        <v>-43255.715548387147</v>
      </c>
      <c r="E20" s="441">
        <f>SUM('SO MEI 2026 REV 4'!E20:AS20)</f>
        <v>168696.48354838713</v>
      </c>
      <c r="F20" s="441">
        <f>SUM('SO MEI 2026 REV 4'!AT20:BA20)</f>
        <v>11581.070064516125</v>
      </c>
      <c r="G20" s="441">
        <f>SUM('SO MEI 2026 REV 4'!BB20:BD20)</f>
        <v>6600.0622580645213</v>
      </c>
      <c r="H20" s="442">
        <f t="shared" ref="H20:H23" si="24">SUM(E20:G20)</f>
        <v>186877.61587096777</v>
      </c>
      <c r="I20" s="460">
        <f>'SO MS'!E20</f>
        <v>84000</v>
      </c>
      <c r="J20" s="460">
        <f>'SO MS'!F20</f>
        <v>33600</v>
      </c>
      <c r="K20" s="460">
        <f>'SO MS'!G20</f>
        <v>9600</v>
      </c>
      <c r="L20" s="460">
        <f t="shared" ref="L20:L26" si="25">2*5000</f>
        <v>10000</v>
      </c>
      <c r="M20" s="460">
        <f>'SO MEI 2026 REV 4'!AZ20</f>
        <v>1800</v>
      </c>
      <c r="N20" s="460">
        <f>'SO MEI 2026 REV 4'!AS20</f>
        <v>3500</v>
      </c>
      <c r="O20" s="460">
        <f>'SO MEI 2026 REV 4'!AY20</f>
        <v>1121.900322580635</v>
      </c>
      <c r="P20" s="460"/>
      <c r="Q20" s="466">
        <f t="shared" ref="Q20:Q23" si="26">SUM(I20:P20)</f>
        <v>143621.90032258062</v>
      </c>
    </row>
    <row r="21" spans="1:17" ht="15.6">
      <c r="A21" s="641"/>
      <c r="B21" s="323">
        <f t="shared" ref="B21:B23" si="27">B20+1</f>
        <v>46154</v>
      </c>
      <c r="C21" s="324" t="str">
        <f t="shared" si="22"/>
        <v>Sel</v>
      </c>
      <c r="D21" s="438">
        <f t="shared" si="23"/>
        <v>-75255.715548387117</v>
      </c>
      <c r="E21" s="441">
        <f>SUM('SO MEI 2026 REV 4'!E21:AS21)</f>
        <v>180696.4835483871</v>
      </c>
      <c r="F21" s="441">
        <f>SUM('SO MEI 2026 REV 4'!AT21:BA21)</f>
        <v>11581.070064516125</v>
      </c>
      <c r="G21" s="441">
        <f>SUM('SO MEI 2026 REV 4'!BB21:BD21)</f>
        <v>26600.062258064521</v>
      </c>
      <c r="H21" s="442">
        <f t="shared" si="24"/>
        <v>218877.61587096774</v>
      </c>
      <c r="I21" s="460">
        <f>'SO MS'!E21</f>
        <v>84000</v>
      </c>
      <c r="J21" s="460">
        <f>'SO MS'!F21</f>
        <v>33600</v>
      </c>
      <c r="K21" s="460">
        <f>'SO MS'!G21</f>
        <v>9600</v>
      </c>
      <c r="L21" s="460">
        <f t="shared" si="25"/>
        <v>10000</v>
      </c>
      <c r="M21" s="460">
        <f>'SO MEI 2026 REV 4'!AZ21</f>
        <v>1800</v>
      </c>
      <c r="N21" s="460">
        <f>'SO MEI 2026 REV 4'!AS21</f>
        <v>3500</v>
      </c>
      <c r="O21" s="460">
        <f>'SO MEI 2026 REV 4'!AY21</f>
        <v>1121.900322580635</v>
      </c>
      <c r="P21" s="460"/>
      <c r="Q21" s="466">
        <f t="shared" si="26"/>
        <v>143621.90032258062</v>
      </c>
    </row>
    <row r="22" spans="1:17" ht="15.6">
      <c r="A22" s="641"/>
      <c r="B22" s="323">
        <f t="shared" si="27"/>
        <v>46155</v>
      </c>
      <c r="C22" s="324" t="str">
        <f t="shared" si="22"/>
        <v>Rab</v>
      </c>
      <c r="D22" s="438">
        <f t="shared" si="23"/>
        <v>-75255.715548387117</v>
      </c>
      <c r="E22" s="441">
        <f>SUM('SO MEI 2026 REV 4'!E22:AS22)</f>
        <v>180696.4835483871</v>
      </c>
      <c r="F22" s="441">
        <f>SUM('SO MEI 2026 REV 4'!AT22:BA22)</f>
        <v>11581.070064516125</v>
      </c>
      <c r="G22" s="441">
        <f>SUM('SO MEI 2026 REV 4'!BB22:BD22)</f>
        <v>26600.062258064521</v>
      </c>
      <c r="H22" s="442">
        <f t="shared" si="24"/>
        <v>218877.61587096774</v>
      </c>
      <c r="I22" s="460">
        <f>'SO MS'!E22</f>
        <v>84000</v>
      </c>
      <c r="J22" s="460">
        <f>'SO MS'!F22</f>
        <v>33600</v>
      </c>
      <c r="K22" s="460">
        <f>'SO MS'!G22</f>
        <v>9600</v>
      </c>
      <c r="L22" s="460">
        <f t="shared" si="25"/>
        <v>10000</v>
      </c>
      <c r="M22" s="460">
        <f>'SO MEI 2026 REV 4'!AZ22</f>
        <v>1800</v>
      </c>
      <c r="N22" s="460">
        <f>'SO MEI 2026 REV 4'!AS22</f>
        <v>3500</v>
      </c>
      <c r="O22" s="460">
        <f>'SO MEI 2026 REV 4'!AY22</f>
        <v>1121.900322580635</v>
      </c>
      <c r="P22" s="460"/>
      <c r="Q22" s="466">
        <f t="shared" si="26"/>
        <v>143621.90032258062</v>
      </c>
    </row>
    <row r="23" spans="1:17" ht="15.6">
      <c r="A23" s="641"/>
      <c r="B23" s="323">
        <f t="shared" si="27"/>
        <v>46156</v>
      </c>
      <c r="C23" s="324" t="str">
        <f t="shared" si="22"/>
        <v>Kam</v>
      </c>
      <c r="D23" s="438">
        <f t="shared" si="23"/>
        <v>-37149.018451612937</v>
      </c>
      <c r="E23" s="441">
        <f>SUM('SO MEI 2026 REV 4'!E23:AS23)</f>
        <v>142589.78645161292</v>
      </c>
      <c r="F23" s="441">
        <f>SUM('SO MEI 2026 REV 4'!AT23:BA23)</f>
        <v>10459.169741935491</v>
      </c>
      <c r="G23" s="441">
        <f>SUM('SO MEI 2026 REV 4'!BB23:BD23)</f>
        <v>26600.062258064521</v>
      </c>
      <c r="H23" s="442">
        <f t="shared" si="24"/>
        <v>179649.01845161294</v>
      </c>
      <c r="I23" s="460">
        <f>'SO MS'!E23</f>
        <v>84000</v>
      </c>
      <c r="J23" s="460">
        <f>'SO MS'!F23</f>
        <v>33600</v>
      </c>
      <c r="K23" s="460">
        <f>'SO MS'!G23</f>
        <v>9600</v>
      </c>
      <c r="L23" s="460">
        <f t="shared" si="25"/>
        <v>10000</v>
      </c>
      <c r="M23" s="460">
        <f>'SO MEI 2026 REV 4'!AZ23</f>
        <v>1800</v>
      </c>
      <c r="N23" s="460">
        <f>'SO MEI 2026 REV 4'!AS23</f>
        <v>3500</v>
      </c>
      <c r="O23" s="460">
        <f>'SO MEI 2026 REV 4'!AY23</f>
        <v>0</v>
      </c>
      <c r="P23" s="460"/>
      <c r="Q23" s="466">
        <f t="shared" si="26"/>
        <v>142500</v>
      </c>
    </row>
    <row r="24" spans="1:17" ht="15.6">
      <c r="A24" s="641"/>
      <c r="B24" s="323">
        <f t="shared" ref="B24:B26" si="28">B23+1</f>
        <v>46157</v>
      </c>
      <c r="C24" s="324" t="str">
        <f t="shared" ref="C24:C26" si="29">TEXT(B24,"ddd")</f>
        <v>Jum</v>
      </c>
      <c r="D24" s="438">
        <f t="shared" ref="D24:D26" si="30">Q24-H24</f>
        <v>-68255.715548387147</v>
      </c>
      <c r="E24" s="441">
        <f>SUM('SO MEI 2026 REV 4'!E24:AS24)</f>
        <v>173696.48354838713</v>
      </c>
      <c r="F24" s="441">
        <f>SUM('SO MEI 2026 REV 4'!AT24:BA24)</f>
        <v>11581.070064516125</v>
      </c>
      <c r="G24" s="441">
        <f>SUM('SO MEI 2026 REV 4'!BB24:BD24)</f>
        <v>26600.062258064521</v>
      </c>
      <c r="H24" s="442">
        <f t="shared" ref="H24:H26" si="31">SUM(E24:G24)</f>
        <v>211877.61587096777</v>
      </c>
      <c r="I24" s="460">
        <f>'SO MS'!E24</f>
        <v>84000</v>
      </c>
      <c r="J24" s="460">
        <f>'SO MS'!F24</f>
        <v>33600</v>
      </c>
      <c r="K24" s="460">
        <f>'SO MS'!G24</f>
        <v>9600</v>
      </c>
      <c r="L24" s="460">
        <f t="shared" si="25"/>
        <v>10000</v>
      </c>
      <c r="M24" s="460">
        <f>'SO MEI 2026 REV 4'!AZ24</f>
        <v>1800</v>
      </c>
      <c r="N24" s="460">
        <f>'SO MEI 2026 REV 4'!AS24</f>
        <v>3500</v>
      </c>
      <c r="O24" s="460">
        <f>'SO MEI 2026 REV 4'!AY24</f>
        <v>1121.900322580635</v>
      </c>
      <c r="P24" s="460"/>
      <c r="Q24" s="466">
        <f t="shared" ref="Q24:Q26" si="32">SUM(I24:P24)</f>
        <v>143621.90032258062</v>
      </c>
    </row>
    <row r="25" spans="1:17" ht="15.6">
      <c r="A25" s="641"/>
      <c r="B25" s="328">
        <f t="shared" si="28"/>
        <v>46158</v>
      </c>
      <c r="C25" s="544" t="str">
        <f t="shared" si="29"/>
        <v>Sab</v>
      </c>
      <c r="D25" s="438">
        <f t="shared" si="30"/>
        <v>-75289.838774193573</v>
      </c>
      <c r="E25" s="441">
        <f>SUM('SO MEI 2026 REV 4'!E25:AS25)</f>
        <v>180730.60677419355</v>
      </c>
      <c r="F25" s="441">
        <f>SUM('SO MEI 2026 REV 4'!AT25:BA25)</f>
        <v>10459.169741935491</v>
      </c>
      <c r="G25" s="441">
        <f>SUM('SO MEI 2026 REV 4'!BB25:BD25)</f>
        <v>26600.062258064521</v>
      </c>
      <c r="H25" s="442">
        <f t="shared" si="31"/>
        <v>217789.83877419357</v>
      </c>
      <c r="I25" s="460">
        <f>'SO MS'!E25</f>
        <v>84000</v>
      </c>
      <c r="J25" s="460">
        <f>'SO MS'!F25</f>
        <v>33600</v>
      </c>
      <c r="K25" s="460">
        <f>'SO MS'!G25</f>
        <v>9600</v>
      </c>
      <c r="L25" s="460">
        <f t="shared" si="25"/>
        <v>10000</v>
      </c>
      <c r="M25" s="460">
        <f>'SO MEI 2026 REV 4'!AZ25</f>
        <v>1800</v>
      </c>
      <c r="N25" s="460">
        <f>'SO MEI 2026 REV 4'!AS25</f>
        <v>3500</v>
      </c>
      <c r="O25" s="460">
        <f>'SO MEI 2026 REV 4'!AY25</f>
        <v>0</v>
      </c>
      <c r="P25" s="460"/>
      <c r="Q25" s="466">
        <f t="shared" si="32"/>
        <v>142500</v>
      </c>
    </row>
    <row r="26" spans="1:17" ht="15.6">
      <c r="A26" s="641"/>
      <c r="B26" s="328">
        <f t="shared" si="28"/>
        <v>46159</v>
      </c>
      <c r="C26" s="544" t="str">
        <f t="shared" si="29"/>
        <v>Mgg</v>
      </c>
      <c r="D26" s="438">
        <f t="shared" si="30"/>
        <v>-29852.013322580693</v>
      </c>
      <c r="E26" s="441">
        <f>SUM('SO MEI 2026 REV 4'!E26:AS26)</f>
        <v>141892.84358064519</v>
      </c>
      <c r="F26" s="441">
        <f>SUM('SO MEI 2026 REV 4'!AT26:BA26)</f>
        <v>10459.169741935491</v>
      </c>
      <c r="G26" s="441">
        <f>SUM('SO MEI 2026 REV 4'!BB26:BD26)</f>
        <v>20000</v>
      </c>
      <c r="H26" s="442">
        <f t="shared" si="31"/>
        <v>172352.01332258069</v>
      </c>
      <c r="I26" s="460">
        <f>'SO MS'!E26</f>
        <v>84000</v>
      </c>
      <c r="J26" s="460">
        <f>'SO MS'!F26</f>
        <v>33600</v>
      </c>
      <c r="K26" s="460">
        <f>'SO MS'!G26</f>
        <v>9600</v>
      </c>
      <c r="L26" s="460">
        <f t="shared" si="25"/>
        <v>10000</v>
      </c>
      <c r="M26" s="460">
        <f>'SO MEI 2026 REV 4'!AZ26</f>
        <v>1800</v>
      </c>
      <c r="N26" s="460">
        <f>'SO MEI 2026 REV 4'!AS26</f>
        <v>3500</v>
      </c>
      <c r="O26" s="460">
        <f>'SO MEI 2026 REV 4'!AY26</f>
        <v>0</v>
      </c>
      <c r="P26" s="460"/>
      <c r="Q26" s="466">
        <f t="shared" si="32"/>
        <v>142500</v>
      </c>
    </row>
    <row r="27" spans="1:17" ht="15.6">
      <c r="A27" s="541"/>
      <c r="B27" s="334" t="s">
        <v>57</v>
      </c>
      <c r="C27" s="324"/>
      <c r="D27" s="444">
        <f t="shared" ref="D27:Q27" si="33">SUM(D20:D26)</f>
        <v>-404313.73274193576</v>
      </c>
      <c r="E27" s="445">
        <f t="shared" si="33"/>
        <v>1168999.1710000001</v>
      </c>
      <c r="F27" s="445">
        <f t="shared" si="33"/>
        <v>77701.789483870976</v>
      </c>
      <c r="G27" s="445">
        <f t="shared" si="33"/>
        <v>159600.37354838711</v>
      </c>
      <c r="H27" s="446">
        <f t="shared" si="33"/>
        <v>1406301.334032258</v>
      </c>
      <c r="I27" s="461">
        <f t="shared" si="33"/>
        <v>588000</v>
      </c>
      <c r="J27" s="461">
        <f t="shared" si="33"/>
        <v>235200</v>
      </c>
      <c r="K27" s="461">
        <f t="shared" si="33"/>
        <v>67200</v>
      </c>
      <c r="L27" s="461">
        <f t="shared" si="33"/>
        <v>70000</v>
      </c>
      <c r="M27" s="461">
        <f t="shared" si="33"/>
        <v>12600</v>
      </c>
      <c r="N27" s="461">
        <f t="shared" si="33"/>
        <v>24500</v>
      </c>
      <c r="O27" s="461">
        <f t="shared" si="33"/>
        <v>4487.6012903225401</v>
      </c>
      <c r="P27" s="461">
        <f t="shared" si="33"/>
        <v>0</v>
      </c>
      <c r="Q27" s="467">
        <f t="shared" si="33"/>
        <v>1001987.6012903225</v>
      </c>
    </row>
    <row r="28" spans="1:17" ht="16.2" thickBot="1">
      <c r="A28" s="539"/>
      <c r="B28" s="334"/>
      <c r="C28" s="324"/>
      <c r="D28" s="438"/>
      <c r="E28" s="441"/>
      <c r="F28" s="441"/>
      <c r="G28" s="441"/>
      <c r="H28" s="442"/>
      <c r="I28" s="460"/>
      <c r="J28" s="460"/>
      <c r="K28" s="460"/>
      <c r="L28" s="460"/>
      <c r="M28" s="460"/>
      <c r="N28" s="460"/>
      <c r="O28" s="460"/>
      <c r="P28" s="460"/>
      <c r="Q28" s="466"/>
    </row>
    <row r="29" spans="1:17" ht="16.2" thickTop="1">
      <c r="A29" s="645">
        <f>WEEKNUM(B29)</f>
        <v>21</v>
      </c>
      <c r="B29" s="323">
        <f>B26+1</f>
        <v>46160</v>
      </c>
      <c r="C29" s="324" t="str">
        <f t="shared" ref="C29:C33" si="34">TEXT(B29,"ddd")</f>
        <v>Sen</v>
      </c>
      <c r="D29" s="438">
        <f t="shared" ref="D29:D33" si="35">Q29-H29</f>
        <v>-69255.715548387147</v>
      </c>
      <c r="E29" s="441">
        <f>SUM('SO MEI 2026 REV 4'!E29:AS29)</f>
        <v>174696.48354838713</v>
      </c>
      <c r="F29" s="441">
        <f>SUM('SO MEI 2026 REV 4'!AT29:BA29)</f>
        <v>11581.070064516125</v>
      </c>
      <c r="G29" s="441">
        <f>SUM('SO MEI 2026 REV 4'!BB29:BD29)</f>
        <v>26600.062258064521</v>
      </c>
      <c r="H29" s="442">
        <f t="shared" ref="H29:H33" si="36">SUM(E29:G29)</f>
        <v>212877.61587096777</v>
      </c>
      <c r="I29" s="460">
        <f>'SO MS'!E29</f>
        <v>84000</v>
      </c>
      <c r="J29" s="460">
        <f>'SO MS'!F29</f>
        <v>33600</v>
      </c>
      <c r="K29" s="460">
        <f>'SO MS'!G29</f>
        <v>9600</v>
      </c>
      <c r="L29" s="460">
        <f t="shared" ref="L29:L35" si="37">2*5000</f>
        <v>10000</v>
      </c>
      <c r="M29" s="460">
        <f>'SO MEI 2026 REV 4'!AZ29</f>
        <v>1800</v>
      </c>
      <c r="N29" s="460">
        <f>'SO MEI 2026 REV 4'!AS29</f>
        <v>3500</v>
      </c>
      <c r="O29" s="460">
        <f>'SO MEI 2026 REV 4'!AY29</f>
        <v>1121.900322580635</v>
      </c>
      <c r="P29" s="460"/>
      <c r="Q29" s="466">
        <f t="shared" ref="Q29:Q33" si="38">SUM(I29:P29)</f>
        <v>143621.90032258062</v>
      </c>
    </row>
    <row r="30" spans="1:17" ht="15.6">
      <c r="A30" s="641"/>
      <c r="B30" s="323">
        <f t="shared" ref="B30:B35" si="39">B29+1</f>
        <v>46161</v>
      </c>
      <c r="C30" s="324" t="str">
        <f t="shared" si="34"/>
        <v>Sel</v>
      </c>
      <c r="D30" s="438">
        <f t="shared" si="35"/>
        <v>-69255.715548387147</v>
      </c>
      <c r="E30" s="441">
        <f>SUM('SO MEI 2026 REV 4'!E30:AS30)</f>
        <v>174696.48354838713</v>
      </c>
      <c r="F30" s="441">
        <f>SUM('SO MEI 2026 REV 4'!AT30:BA30)</f>
        <v>11581.070064516125</v>
      </c>
      <c r="G30" s="441">
        <f>SUM('SO MEI 2026 REV 4'!BB30:BD30)</f>
        <v>26600.062258064521</v>
      </c>
      <c r="H30" s="442">
        <f t="shared" si="36"/>
        <v>212877.61587096777</v>
      </c>
      <c r="I30" s="460">
        <f>'SO MS'!E30</f>
        <v>84000</v>
      </c>
      <c r="J30" s="460">
        <f>'SO MS'!F30</f>
        <v>33600</v>
      </c>
      <c r="K30" s="460">
        <f>'SO MS'!G30</f>
        <v>9600</v>
      </c>
      <c r="L30" s="460">
        <f t="shared" si="37"/>
        <v>10000</v>
      </c>
      <c r="M30" s="460">
        <f>'SO MEI 2026 REV 4'!AZ30</f>
        <v>1800</v>
      </c>
      <c r="N30" s="460">
        <f>'SO MEI 2026 REV 4'!AS30</f>
        <v>3500</v>
      </c>
      <c r="O30" s="460">
        <f>'SO MEI 2026 REV 4'!AY30</f>
        <v>1121.900322580635</v>
      </c>
      <c r="P30" s="460"/>
      <c r="Q30" s="466">
        <f t="shared" si="38"/>
        <v>143621.90032258062</v>
      </c>
    </row>
    <row r="31" spans="1:17" ht="15.6">
      <c r="A31" s="641"/>
      <c r="B31" s="323">
        <f t="shared" si="39"/>
        <v>46162</v>
      </c>
      <c r="C31" s="324" t="str">
        <f t="shared" si="34"/>
        <v>Rab</v>
      </c>
      <c r="D31" s="438">
        <f t="shared" si="35"/>
        <v>-69255.715548387147</v>
      </c>
      <c r="E31" s="441">
        <f>SUM('SO MEI 2026 REV 4'!E31:AS31)</f>
        <v>174696.48354838713</v>
      </c>
      <c r="F31" s="441">
        <f>SUM('SO MEI 2026 REV 4'!AT31:BA31)</f>
        <v>11581.070064516125</v>
      </c>
      <c r="G31" s="441">
        <f>SUM('SO MEI 2026 REV 4'!BB31:BD31)</f>
        <v>26600.062258064521</v>
      </c>
      <c r="H31" s="442">
        <f t="shared" si="36"/>
        <v>212877.61587096777</v>
      </c>
      <c r="I31" s="460">
        <f>'SO MS'!E31</f>
        <v>84000</v>
      </c>
      <c r="J31" s="460">
        <f>'SO MS'!F31</f>
        <v>33600</v>
      </c>
      <c r="K31" s="460">
        <f>'SO MS'!G31</f>
        <v>9600</v>
      </c>
      <c r="L31" s="460">
        <f t="shared" si="37"/>
        <v>10000</v>
      </c>
      <c r="M31" s="460">
        <f>'SO MEI 2026 REV 4'!AZ31</f>
        <v>1800</v>
      </c>
      <c r="N31" s="460">
        <f>'SO MEI 2026 REV 4'!AS31</f>
        <v>3500</v>
      </c>
      <c r="O31" s="460">
        <f>'SO MEI 2026 REV 4'!AY31</f>
        <v>1121.900322580635</v>
      </c>
      <c r="P31" s="460"/>
      <c r="Q31" s="466">
        <f t="shared" si="38"/>
        <v>143621.90032258062</v>
      </c>
    </row>
    <row r="32" spans="1:17" ht="15.6">
      <c r="A32" s="641"/>
      <c r="B32" s="323">
        <f t="shared" si="39"/>
        <v>46163</v>
      </c>
      <c r="C32" s="324" t="str">
        <f t="shared" si="34"/>
        <v>Kam</v>
      </c>
      <c r="D32" s="438">
        <f t="shared" si="35"/>
        <v>-69255.715548387147</v>
      </c>
      <c r="E32" s="441">
        <f>SUM('SO MEI 2026 REV 4'!E32:AS32)</f>
        <v>174696.48354838713</v>
      </c>
      <c r="F32" s="441">
        <f>SUM('SO MEI 2026 REV 4'!AT32:BA32)</f>
        <v>11581.070064516125</v>
      </c>
      <c r="G32" s="441">
        <f>SUM('SO MEI 2026 REV 4'!BB32:BD32)</f>
        <v>26600.062258064521</v>
      </c>
      <c r="H32" s="442">
        <f t="shared" si="36"/>
        <v>212877.61587096777</v>
      </c>
      <c r="I32" s="460">
        <f>'SO MS'!E32</f>
        <v>84000</v>
      </c>
      <c r="J32" s="460">
        <f>'SO MS'!F32</f>
        <v>33600</v>
      </c>
      <c r="K32" s="460">
        <f>'SO MS'!G32</f>
        <v>9600</v>
      </c>
      <c r="L32" s="460">
        <f t="shared" si="37"/>
        <v>10000</v>
      </c>
      <c r="M32" s="460">
        <f>'SO MEI 2026 REV 4'!AZ32</f>
        <v>1800</v>
      </c>
      <c r="N32" s="460">
        <f>'SO MEI 2026 REV 4'!AS32</f>
        <v>3500</v>
      </c>
      <c r="O32" s="460">
        <f>'SO MEI 2026 REV 4'!AY32</f>
        <v>1121.900322580635</v>
      </c>
      <c r="P32" s="460"/>
      <c r="Q32" s="466">
        <f t="shared" si="38"/>
        <v>143621.90032258062</v>
      </c>
    </row>
    <row r="33" spans="1:17" ht="15.6">
      <c r="A33" s="641"/>
      <c r="B33" s="323">
        <f t="shared" si="39"/>
        <v>46164</v>
      </c>
      <c r="C33" s="324" t="str">
        <f t="shared" si="34"/>
        <v>Jum</v>
      </c>
      <c r="D33" s="438">
        <f t="shared" si="35"/>
        <v>-57655.653290322633</v>
      </c>
      <c r="E33" s="441">
        <f>SUM('SO MEI 2026 REV 4'!E33:AS33)</f>
        <v>174696.48354838713</v>
      </c>
      <c r="F33" s="441">
        <f>SUM('SO MEI 2026 REV 4'!AT33:BA33)</f>
        <v>11581.070064516125</v>
      </c>
      <c r="G33" s="441">
        <f>SUM('SO MEI 2026 REV 4'!BB33:BD33)</f>
        <v>15000</v>
      </c>
      <c r="H33" s="442">
        <f t="shared" si="36"/>
        <v>201277.55361290326</v>
      </c>
      <c r="I33" s="460">
        <f>'SO MS'!E33</f>
        <v>84000</v>
      </c>
      <c r="J33" s="460">
        <f>'SO MS'!F33</f>
        <v>33600</v>
      </c>
      <c r="K33" s="460">
        <f>'SO MS'!G33</f>
        <v>9600</v>
      </c>
      <c r="L33" s="460">
        <f t="shared" si="37"/>
        <v>10000</v>
      </c>
      <c r="M33" s="460">
        <f>'SO MEI 2026 REV 4'!AZ33</f>
        <v>1800</v>
      </c>
      <c r="N33" s="460">
        <f>'SO MEI 2026 REV 4'!AS33</f>
        <v>3500</v>
      </c>
      <c r="O33" s="460">
        <f>'SO MEI 2026 REV 4'!AY33</f>
        <v>1121.900322580635</v>
      </c>
      <c r="P33" s="460"/>
      <c r="Q33" s="466">
        <f t="shared" si="38"/>
        <v>143621.90032258062</v>
      </c>
    </row>
    <row r="34" spans="1:17" ht="15.6">
      <c r="A34" s="641"/>
      <c r="B34" s="328">
        <f t="shared" si="39"/>
        <v>46165</v>
      </c>
      <c r="C34" s="544" t="str">
        <f t="shared" ref="C34:C35" si="40">TEXT(B34,"ddd")</f>
        <v>Sab</v>
      </c>
      <c r="D34" s="438">
        <f t="shared" ref="D34:D35" si="41">Q34-H34</f>
        <v>-63689.776516129059</v>
      </c>
      <c r="E34" s="441">
        <f>SUM('SO MEI 2026 REV 4'!E34:AS34)</f>
        <v>180730.60677419355</v>
      </c>
      <c r="F34" s="441">
        <f>SUM('SO MEI 2026 REV 4'!AT34:BA34)</f>
        <v>10459.169741935491</v>
      </c>
      <c r="G34" s="441">
        <f>SUM('SO MEI 2026 REV 4'!BB34:BD34)</f>
        <v>15000</v>
      </c>
      <c r="H34" s="442">
        <f t="shared" ref="H34:H35" si="42">SUM(E34:G34)</f>
        <v>206189.77651612906</v>
      </c>
      <c r="I34" s="460">
        <f>'SO MS'!E34</f>
        <v>84000</v>
      </c>
      <c r="J34" s="460">
        <f>'SO MS'!F34</f>
        <v>33600</v>
      </c>
      <c r="K34" s="460">
        <f>'SO MS'!G34</f>
        <v>9600</v>
      </c>
      <c r="L34" s="460">
        <f t="shared" si="37"/>
        <v>10000</v>
      </c>
      <c r="M34" s="460">
        <f>'SO MEI 2026 REV 4'!AZ34</f>
        <v>1800</v>
      </c>
      <c r="N34" s="460">
        <f>'SO MEI 2026 REV 4'!AS34</f>
        <v>3500</v>
      </c>
      <c r="O34" s="460">
        <f>'SO MEI 2026 REV 4'!AY34</f>
        <v>0</v>
      </c>
      <c r="P34" s="460"/>
      <c r="Q34" s="466">
        <f t="shared" ref="Q34:Q35" si="43">SUM(I34:P34)</f>
        <v>142500</v>
      </c>
    </row>
    <row r="35" spans="1:17" ht="15.6">
      <c r="A35" s="641"/>
      <c r="B35" s="328">
        <f t="shared" si="39"/>
        <v>46166</v>
      </c>
      <c r="C35" s="544" t="str">
        <f t="shared" si="40"/>
        <v>Mgg</v>
      </c>
      <c r="D35" s="438">
        <f t="shared" si="41"/>
        <v>-24852.013322580693</v>
      </c>
      <c r="E35" s="441">
        <f>SUM('SO MEI 2026 REV 4'!E35:AS35)</f>
        <v>141892.84358064519</v>
      </c>
      <c r="F35" s="441">
        <f>SUM('SO MEI 2026 REV 4'!AT35:BA35)</f>
        <v>10459.169741935491</v>
      </c>
      <c r="G35" s="441">
        <f>SUM('SO MEI 2026 REV 4'!BB35:BD35)</f>
        <v>15000</v>
      </c>
      <c r="H35" s="442">
        <f t="shared" si="42"/>
        <v>167352.01332258069</v>
      </c>
      <c r="I35" s="460">
        <f>'SO MS'!E35</f>
        <v>84000</v>
      </c>
      <c r="J35" s="460">
        <f>'SO MS'!F35</f>
        <v>33600</v>
      </c>
      <c r="K35" s="460">
        <f>'SO MS'!G35</f>
        <v>9600</v>
      </c>
      <c r="L35" s="460">
        <f t="shared" si="37"/>
        <v>10000</v>
      </c>
      <c r="M35" s="460">
        <f>'SO MEI 2026 REV 4'!AZ35</f>
        <v>1800</v>
      </c>
      <c r="N35" s="460">
        <f>'SO MEI 2026 REV 4'!AS35</f>
        <v>3500</v>
      </c>
      <c r="O35" s="460">
        <f>'SO MEI 2026 REV 4'!AY35</f>
        <v>0</v>
      </c>
      <c r="P35" s="460"/>
      <c r="Q35" s="466">
        <f t="shared" si="43"/>
        <v>142500</v>
      </c>
    </row>
    <row r="36" spans="1:17" ht="15.6">
      <c r="A36" s="541"/>
      <c r="B36" s="334" t="s">
        <v>57</v>
      </c>
      <c r="C36" s="324"/>
      <c r="D36" s="444">
        <f t="shared" ref="D36:Q36" si="44">SUM(D29:D35)</f>
        <v>-423220.30532258097</v>
      </c>
      <c r="E36" s="445">
        <f t="shared" si="44"/>
        <v>1196105.8680967744</v>
      </c>
      <c r="F36" s="445">
        <f t="shared" si="44"/>
        <v>78823.689806451614</v>
      </c>
      <c r="G36" s="445">
        <f t="shared" si="44"/>
        <v>151400.24903225809</v>
      </c>
      <c r="H36" s="446">
        <f t="shared" si="44"/>
        <v>1426329.8069354841</v>
      </c>
      <c r="I36" s="461">
        <f t="shared" si="44"/>
        <v>588000</v>
      </c>
      <c r="J36" s="461">
        <f t="shared" si="44"/>
        <v>235200</v>
      </c>
      <c r="K36" s="461">
        <f t="shared" si="44"/>
        <v>67200</v>
      </c>
      <c r="L36" s="461">
        <f t="shared" si="44"/>
        <v>70000</v>
      </c>
      <c r="M36" s="461">
        <f t="shared" si="44"/>
        <v>12600</v>
      </c>
      <c r="N36" s="461">
        <f t="shared" si="44"/>
        <v>24500</v>
      </c>
      <c r="O36" s="461">
        <f t="shared" si="44"/>
        <v>5609.5016129031756</v>
      </c>
      <c r="P36" s="461">
        <f t="shared" si="44"/>
        <v>0</v>
      </c>
      <c r="Q36" s="467">
        <f t="shared" si="44"/>
        <v>1003109.5016129031</v>
      </c>
    </row>
    <row r="37" spans="1:17" ht="16.2" thickBot="1">
      <c r="A37" s="539"/>
      <c r="B37" s="334"/>
      <c r="C37" s="324"/>
      <c r="D37" s="438"/>
      <c r="E37" s="441"/>
      <c r="F37" s="441"/>
      <c r="G37" s="441"/>
      <c r="H37" s="442"/>
      <c r="I37" s="460"/>
      <c r="J37" s="460"/>
      <c r="K37" s="460"/>
      <c r="L37" s="460"/>
      <c r="M37" s="460"/>
      <c r="N37" s="460"/>
      <c r="O37" s="460"/>
      <c r="P37" s="460"/>
      <c r="Q37" s="466"/>
    </row>
    <row r="38" spans="1:17" ht="16.2" thickTop="1">
      <c r="A38" s="645">
        <f>WEEKNUM(B38)</f>
        <v>22</v>
      </c>
      <c r="B38" s="323">
        <f>B35+1</f>
        <v>46167</v>
      </c>
      <c r="C38" s="324" t="str">
        <f t="shared" ref="C38:C41" si="45">TEXT(B38,"ddd")</f>
        <v>Sen</v>
      </c>
      <c r="D38" s="438">
        <f t="shared" ref="D38:D44" si="46">Q38-H38</f>
        <v>-34165.78780645167</v>
      </c>
      <c r="E38" s="441">
        <f>SUM('SO MEI 2026 REV 4'!E38:AS38)</f>
        <v>169696.48354838713</v>
      </c>
      <c r="F38" s="441">
        <f>SUM('SO MEI 2026 REV 4'!AT38:BA38)</f>
        <v>11581.070064516125</v>
      </c>
      <c r="G38" s="441">
        <f>SUM('SO MEI 2026 REV 4'!BB38:BD38)</f>
        <v>15000</v>
      </c>
      <c r="H38" s="442">
        <f t="shared" ref="H38:H44" si="47">SUM(E38:G38)</f>
        <v>196277.55361290326</v>
      </c>
      <c r="I38" s="460">
        <f>'SO MS'!E38</f>
        <v>84000</v>
      </c>
      <c r="J38" s="460">
        <f>SUM('SO MEI 2026 REV 4'!AG38:AR38)</f>
        <v>52089.865483870977</v>
      </c>
      <c r="K38" s="460">
        <f>'SO MS'!G38</f>
        <v>9600</v>
      </c>
      <c r="L38" s="460">
        <f t="shared" ref="L38:L44" si="48">2*5000</f>
        <v>10000</v>
      </c>
      <c r="M38" s="460">
        <f>'SO MEI 2026 REV 4'!AZ38</f>
        <v>1800</v>
      </c>
      <c r="N38" s="460">
        <f>'SO MEI 2026 REV 4'!AS38</f>
        <v>3500</v>
      </c>
      <c r="O38" s="460">
        <f>'SO MEI 2026 REV 4'!AY38</f>
        <v>1121.900322580635</v>
      </c>
      <c r="P38" s="460"/>
      <c r="Q38" s="466">
        <f t="shared" ref="Q38" si="49">SUM(I38:P38)</f>
        <v>162111.76580645159</v>
      </c>
    </row>
    <row r="39" spans="1:17" ht="15.6">
      <c r="A39" s="641"/>
      <c r="B39" s="323">
        <f t="shared" ref="B39:B41" si="50">B38+1</f>
        <v>46168</v>
      </c>
      <c r="C39" s="324" t="str">
        <f t="shared" si="45"/>
        <v>Sel</v>
      </c>
      <c r="D39" s="438">
        <f t="shared" si="46"/>
        <v>-193777.8510322581</v>
      </c>
      <c r="E39" s="441">
        <f>SUM('SO MEI 2026 REV 4'!E39:AS39)</f>
        <v>169696.48354838713</v>
      </c>
      <c r="F39" s="441">
        <f>SUM('SO MEI 2026 REV 4'!AT39:BA39)</f>
        <v>11581.070064516125</v>
      </c>
      <c r="G39" s="441">
        <f>SUM('SO MEI 2026 REV 4'!BB39:BD39)</f>
        <v>15000</v>
      </c>
      <c r="H39" s="442">
        <f t="shared" si="47"/>
        <v>196277.55361290326</v>
      </c>
      <c r="I39" s="460">
        <f>'SO MS'!E39</f>
        <v>84000</v>
      </c>
      <c r="J39" s="460">
        <f>SUM('SO MEI 2026 REV 4'!AG39:AR39)</f>
        <v>52089.865483870977</v>
      </c>
      <c r="K39" s="460">
        <f>'SO MS'!G39</f>
        <v>9600</v>
      </c>
      <c r="L39" s="460">
        <f t="shared" si="48"/>
        <v>10000</v>
      </c>
      <c r="M39" s="460">
        <f>'SO MEI 2026 REV 4'!AZ39</f>
        <v>1800</v>
      </c>
      <c r="N39" s="460">
        <f>'SO MEI 2026 REV 4'!AS39</f>
        <v>3500</v>
      </c>
      <c r="O39" s="460">
        <f>'SO MEI 2026 REV 4'!AY39</f>
        <v>1121.900322580635</v>
      </c>
      <c r="P39" s="460">
        <f>'SO MEI 2026 REV 4'!AU39</f>
        <v>3018.0416129032269</v>
      </c>
      <c r="Q39" s="460">
        <f>'SO MEI 2026 REV 4'!BA39</f>
        <v>2499.7025806451697</v>
      </c>
    </row>
    <row r="40" spans="1:17" ht="15.6">
      <c r="A40" s="641"/>
      <c r="B40" s="323">
        <f t="shared" si="50"/>
        <v>46169</v>
      </c>
      <c r="C40" s="324" t="str">
        <f t="shared" si="45"/>
        <v>Rab</v>
      </c>
      <c r="D40" s="438">
        <f t="shared" si="46"/>
        <v>-114444.93806451614</v>
      </c>
      <c r="E40" s="441">
        <f>SUM('SO MEI 2026 REV 4'!E40:AS40)</f>
        <v>93900.081290322589</v>
      </c>
      <c r="F40" s="441">
        <f>SUM('SO MEI 2026 REV 4'!AT40:BA40)</f>
        <v>8044.5593548387205</v>
      </c>
      <c r="G40" s="441">
        <f>SUM('SO MEI 2026 REV 4'!BB40:BD40)</f>
        <v>15000</v>
      </c>
      <c r="H40" s="442">
        <f t="shared" si="47"/>
        <v>116944.64064516131</v>
      </c>
      <c r="I40" s="460">
        <f>'SO MS'!E40</f>
        <v>84000</v>
      </c>
      <c r="J40" s="460">
        <f>SUM('SO MEI 2026 REV 4'!AG40:AR40)</f>
        <v>16519.544838709677</v>
      </c>
      <c r="K40" s="460">
        <f>'SO MS'!G40</f>
        <v>9600</v>
      </c>
      <c r="L40" s="460">
        <f t="shared" si="48"/>
        <v>10000</v>
      </c>
      <c r="M40" s="460">
        <f>'SO MEI 2026 REV 4'!AZ40</f>
        <v>1800</v>
      </c>
      <c r="N40" s="460">
        <f>'SO MEI 2026 REV 4'!AS40</f>
        <v>0</v>
      </c>
      <c r="O40" s="460">
        <f>'SO MEI 2026 REV 4'!AY40</f>
        <v>0</v>
      </c>
      <c r="P40" s="460">
        <f>'SO MEI 2026 REV 4'!AU40</f>
        <v>3018.0416129032269</v>
      </c>
      <c r="Q40" s="460">
        <f>'SO MEI 2026 REV 4'!BA40</f>
        <v>2499.7025806451697</v>
      </c>
    </row>
    <row r="41" spans="1:17" ht="15.6">
      <c r="A41" s="641"/>
      <c r="B41" s="323">
        <f t="shared" si="50"/>
        <v>46170</v>
      </c>
      <c r="C41" s="324" t="str">
        <f t="shared" si="45"/>
        <v>Kam</v>
      </c>
      <c r="D41" s="438">
        <f t="shared" si="46"/>
        <v>-156066.24677419357</v>
      </c>
      <c r="E41" s="441">
        <f>SUM('SO MEI 2026 REV 4'!E41:AS41)</f>
        <v>135521.39000000001</v>
      </c>
      <c r="F41" s="441">
        <f>SUM('SO MEI 2026 REV 4'!AT41:BA41)</f>
        <v>8044.5593548387205</v>
      </c>
      <c r="G41" s="441">
        <f>SUM('SO MEI 2026 REV 4'!BB41:BD41)</f>
        <v>15000</v>
      </c>
      <c r="H41" s="442">
        <f t="shared" si="47"/>
        <v>158565.94935483873</v>
      </c>
      <c r="I41" s="460">
        <f>'SO MS'!E41</f>
        <v>84000</v>
      </c>
      <c r="J41" s="460">
        <f>SUM('SO MEI 2026 REV 4'!AG41:AR41)</f>
        <v>22526.592258064524</v>
      </c>
      <c r="K41" s="460">
        <f>'SO MS'!G41</f>
        <v>9600</v>
      </c>
      <c r="L41" s="460">
        <f t="shared" si="48"/>
        <v>10000</v>
      </c>
      <c r="M41" s="460">
        <f>'SO MEI 2026 REV 4'!AZ41</f>
        <v>1800</v>
      </c>
      <c r="N41" s="460">
        <f>'SO MEI 2026 REV 4'!AS41</f>
        <v>0</v>
      </c>
      <c r="O41" s="460">
        <f>'SO MEI 2026 REV 4'!AY41</f>
        <v>0</v>
      </c>
      <c r="P41" s="460">
        <f>'SO MEI 2026 REV 4'!AU41</f>
        <v>3018.0416129032269</v>
      </c>
      <c r="Q41" s="460">
        <f>'SO MEI 2026 REV 4'!BA41</f>
        <v>2499.7025806451697</v>
      </c>
    </row>
    <row r="42" spans="1:17" ht="15.6">
      <c r="A42" s="641"/>
      <c r="B42" s="323">
        <f t="shared" ref="B42:B44" si="51">B41+1</f>
        <v>46171</v>
      </c>
      <c r="C42" s="324" t="str">
        <f t="shared" ref="C42:C43" si="52">TEXT(B42,"ddd")</f>
        <v>Jum</v>
      </c>
      <c r="D42" s="438">
        <f t="shared" si="46"/>
        <v>-199777.8510322581</v>
      </c>
      <c r="E42" s="441">
        <f>SUM('SO MEI 2026 REV 4'!E42:AS42)</f>
        <v>175696.48354838713</v>
      </c>
      <c r="F42" s="441">
        <f>SUM('SO MEI 2026 REV 4'!AT42:BA42)</f>
        <v>11581.070064516125</v>
      </c>
      <c r="G42" s="441">
        <f>SUM('SO MEI 2026 REV 4'!BB42:BD42)</f>
        <v>15000</v>
      </c>
      <c r="H42" s="442">
        <f t="shared" si="47"/>
        <v>202277.55361290326</v>
      </c>
      <c r="I42" s="460">
        <f>'SO MS'!E42</f>
        <v>84000</v>
      </c>
      <c r="J42" s="460">
        <f>SUM('SO MEI 2026 REV 4'!AG42:AR42)</f>
        <v>52089.865483870977</v>
      </c>
      <c r="K42" s="460">
        <f>'SO MS'!G42</f>
        <v>9600</v>
      </c>
      <c r="L42" s="460">
        <f t="shared" si="48"/>
        <v>10000</v>
      </c>
      <c r="M42" s="460">
        <f>'SO MEI 2026 REV 4'!AZ42</f>
        <v>1800</v>
      </c>
      <c r="N42" s="460">
        <f>'SO MEI 2026 REV 4'!AS42</f>
        <v>3500</v>
      </c>
      <c r="O42" s="460">
        <f>'SO MEI 2026 REV 4'!AY42</f>
        <v>1121.900322580635</v>
      </c>
      <c r="P42" s="460">
        <f>'SO MEI 2026 REV 4'!AU42</f>
        <v>3018.0416129032269</v>
      </c>
      <c r="Q42" s="460">
        <f>'SO MEI 2026 REV 4'!BA42</f>
        <v>2499.7025806451697</v>
      </c>
    </row>
    <row r="43" spans="1:17" ht="15.6">
      <c r="A43" s="641"/>
      <c r="B43" s="323">
        <f t="shared" si="51"/>
        <v>46172</v>
      </c>
      <c r="C43" s="324" t="str">
        <f t="shared" si="52"/>
        <v>Sab</v>
      </c>
      <c r="D43" s="438">
        <f t="shared" si="46"/>
        <v>-198690.0739354839</v>
      </c>
      <c r="E43" s="441">
        <f>SUM('SO MEI 2026 REV 4'!E43:AS43)</f>
        <v>175730.60677419355</v>
      </c>
      <c r="F43" s="441">
        <f>SUM('SO MEI 2026 REV 4'!AT43:BA43)</f>
        <v>10459.169741935491</v>
      </c>
      <c r="G43" s="441">
        <f>SUM('SO MEI 2026 REV 4'!BB43:BD43)</f>
        <v>15000</v>
      </c>
      <c r="H43" s="442">
        <f t="shared" si="47"/>
        <v>201189.77651612906</v>
      </c>
      <c r="I43" s="460">
        <f>'SO MS'!E43</f>
        <v>84000</v>
      </c>
      <c r="J43" s="460">
        <f>SUM('SO MEI 2026 REV 4'!AG43:AR43)</f>
        <v>48589.988709677418</v>
      </c>
      <c r="K43" s="460">
        <f>'SO MS'!G43</f>
        <v>9600</v>
      </c>
      <c r="L43" s="460">
        <f t="shared" si="48"/>
        <v>10000</v>
      </c>
      <c r="M43" s="460">
        <f>'SO MEI 2026 REV 4'!AZ43</f>
        <v>1800</v>
      </c>
      <c r="N43" s="460">
        <f>'SO MEI 2026 REV 4'!AS43</f>
        <v>3500</v>
      </c>
      <c r="O43" s="460">
        <f>'SO MEI 2026 REV 4'!AY43</f>
        <v>0</v>
      </c>
      <c r="P43" s="460">
        <f>'SO MEI 2026 REV 4'!AU43</f>
        <v>3018.0416129032269</v>
      </c>
      <c r="Q43" s="460">
        <f>'SO MEI 2026 REV 4'!BA43</f>
        <v>2499.7025806451697</v>
      </c>
    </row>
    <row r="44" spans="1:17" ht="15.6">
      <c r="A44" s="641"/>
      <c r="B44" s="323">
        <f t="shared" si="51"/>
        <v>46173</v>
      </c>
      <c r="C44" s="324" t="str">
        <f t="shared" ref="C44" si="53">TEXT(B44,"ddd")</f>
        <v>Mgg</v>
      </c>
      <c r="D44" s="438">
        <f t="shared" si="46"/>
        <v>-127053.38880645161</v>
      </c>
      <c r="E44" s="441">
        <f>SUM('SO MEI 2026 REV 4'!E44:AS44)</f>
        <v>104093.92164516129</v>
      </c>
      <c r="F44" s="441">
        <f>SUM('SO MEI 2026 REV 4'!AT44:BA44)</f>
        <v>10459.169741935491</v>
      </c>
      <c r="G44" s="441">
        <f>SUM('SO MEI 2026 REV 4'!BB44:BD44)</f>
        <v>15000</v>
      </c>
      <c r="H44" s="442">
        <f t="shared" si="47"/>
        <v>129553.09138709678</v>
      </c>
      <c r="I44" s="460">
        <f>'SO MS'!E44</f>
        <v>84000</v>
      </c>
      <c r="J44" s="460">
        <f>SUM('SO MEI 2026 REV 4'!AG44:AR44)</f>
        <v>20020.712258064515</v>
      </c>
      <c r="K44" s="460">
        <f>'SO MS'!G44</f>
        <v>9600</v>
      </c>
      <c r="L44" s="460">
        <f t="shared" si="48"/>
        <v>10000</v>
      </c>
      <c r="M44" s="460">
        <f>'SO MEI 2026 REV 4'!AZ44</f>
        <v>1800</v>
      </c>
      <c r="N44" s="460">
        <f>'SO MEI 2026 REV 4'!AS44</f>
        <v>3500</v>
      </c>
      <c r="O44" s="460">
        <f>'SO MEI 2026 REV 4'!AY44</f>
        <v>0</v>
      </c>
      <c r="P44" s="460">
        <f>'SO MEI 2026 REV 4'!AU44</f>
        <v>3018.0416129032269</v>
      </c>
      <c r="Q44" s="460">
        <f>'SO MEI 2026 REV 4'!BA44</f>
        <v>2499.7025806451697</v>
      </c>
    </row>
    <row r="45" spans="1:17" ht="15.6">
      <c r="A45" s="541"/>
      <c r="B45" s="334" t="s">
        <v>57</v>
      </c>
      <c r="C45" s="324"/>
      <c r="D45" s="444">
        <f t="shared" ref="D45:Q45" si="54">SUM(D38:D44)</f>
        <v>-1023976.1374516131</v>
      </c>
      <c r="E45" s="445">
        <f t="shared" si="54"/>
        <v>1024335.450354839</v>
      </c>
      <c r="F45" s="445">
        <f t="shared" si="54"/>
        <v>71750.668387096797</v>
      </c>
      <c r="G45" s="445">
        <f t="shared" si="54"/>
        <v>105000</v>
      </c>
      <c r="H45" s="446">
        <f t="shared" si="54"/>
        <v>1201086.1187419356</v>
      </c>
      <c r="I45" s="461">
        <f t="shared" si="54"/>
        <v>588000</v>
      </c>
      <c r="J45" s="461">
        <f t="shared" si="54"/>
        <v>263926.43451612908</v>
      </c>
      <c r="K45" s="461">
        <f t="shared" si="54"/>
        <v>67200</v>
      </c>
      <c r="L45" s="461">
        <f t="shared" si="54"/>
        <v>70000</v>
      </c>
      <c r="M45" s="461">
        <f t="shared" si="54"/>
        <v>12600</v>
      </c>
      <c r="N45" s="461">
        <f t="shared" si="54"/>
        <v>17500</v>
      </c>
      <c r="O45" s="461">
        <f t="shared" si="54"/>
        <v>3365.7009677419051</v>
      </c>
      <c r="P45" s="461">
        <f t="shared" si="54"/>
        <v>18108.249677419361</v>
      </c>
      <c r="Q45" s="467">
        <f t="shared" si="54"/>
        <v>177109.98129032252</v>
      </c>
    </row>
    <row r="46" spans="1:17" ht="15.6">
      <c r="A46" s="539"/>
      <c r="B46" s="334"/>
      <c r="C46" s="324"/>
      <c r="D46" s="438"/>
      <c r="E46" s="441"/>
      <c r="F46" s="441"/>
      <c r="G46" s="441"/>
      <c r="H46" s="442"/>
      <c r="I46" s="460"/>
      <c r="J46" s="460"/>
      <c r="K46" s="460"/>
      <c r="L46" s="460"/>
      <c r="M46" s="460"/>
      <c r="N46" s="460"/>
      <c r="O46" s="460"/>
      <c r="P46" s="460"/>
      <c r="Q46" s="466"/>
    </row>
    <row r="47" spans="1:17" ht="15.6">
      <c r="A47" s="335"/>
      <c r="B47" s="447" t="s">
        <v>57</v>
      </c>
      <c r="C47" s="448"/>
      <c r="D47" s="449">
        <f>SUM(D45,D36,D27,D18,D9)</f>
        <v>-2090074.9890645174</v>
      </c>
      <c r="E47" s="450">
        <f t="shared" ref="E47:Q47" si="55">SUM(E45,E36,E27,E18,E9)</f>
        <v>4898627.8424193561</v>
      </c>
      <c r="F47" s="450">
        <f t="shared" si="55"/>
        <v>336062.73632258066</v>
      </c>
      <c r="G47" s="450">
        <f t="shared" si="55"/>
        <v>462200.99612903234</v>
      </c>
      <c r="H47" s="451">
        <f t="shared" si="55"/>
        <v>5696891.5748709673</v>
      </c>
      <c r="I47" s="462">
        <f t="shared" si="55"/>
        <v>2604000</v>
      </c>
      <c r="J47" s="462">
        <f t="shared" si="55"/>
        <v>1070326.4345161291</v>
      </c>
      <c r="K47" s="462">
        <f t="shared" si="55"/>
        <v>297600</v>
      </c>
      <c r="L47" s="462">
        <f t="shared" si="55"/>
        <v>310000</v>
      </c>
      <c r="M47" s="462">
        <f t="shared" si="55"/>
        <v>55800</v>
      </c>
      <c r="N47" s="462">
        <f t="shared" si="55"/>
        <v>95500</v>
      </c>
      <c r="O47" s="462">
        <f t="shared" si="55"/>
        <v>19072.305483870798</v>
      </c>
      <c r="P47" s="462">
        <f t="shared" si="55"/>
        <v>18108.249677419361</v>
      </c>
      <c r="Q47" s="468">
        <f t="shared" si="55"/>
        <v>3606816.5858064513</v>
      </c>
    </row>
    <row r="48" spans="1:17" ht="15.6">
      <c r="A48" s="335"/>
      <c r="B48" s="452" t="s">
        <v>58</v>
      </c>
      <c r="C48" s="453"/>
      <c r="D48" s="454">
        <f>SUM(D38:D44,D29:D35,D20:D26,D11:D17,D6:D8)</f>
        <v>-2090074.9890645172</v>
      </c>
      <c r="E48" s="455">
        <f t="shared" ref="E48:Q48" si="56">SUM(E38:E44,E29:E35,E20:E26,E11:E17,E6:E8)</f>
        <v>4898627.8424193561</v>
      </c>
      <c r="F48" s="455">
        <f t="shared" si="56"/>
        <v>336062.73632258078</v>
      </c>
      <c r="G48" s="455">
        <f t="shared" si="56"/>
        <v>462200.99612903222</v>
      </c>
      <c r="H48" s="456">
        <f t="shared" si="56"/>
        <v>5696891.5748709701</v>
      </c>
      <c r="I48" s="463">
        <f t="shared" si="56"/>
        <v>2604000</v>
      </c>
      <c r="J48" s="463">
        <f t="shared" si="56"/>
        <v>1070326.4345161291</v>
      </c>
      <c r="K48" s="463">
        <f t="shared" si="56"/>
        <v>297600</v>
      </c>
      <c r="L48" s="463">
        <f t="shared" si="56"/>
        <v>310000</v>
      </c>
      <c r="M48" s="463">
        <f t="shared" si="56"/>
        <v>55800</v>
      </c>
      <c r="N48" s="463">
        <f t="shared" si="56"/>
        <v>95500</v>
      </c>
      <c r="O48" s="463">
        <f t="shared" si="56"/>
        <v>19072.305483870798</v>
      </c>
      <c r="P48" s="463">
        <f t="shared" si="56"/>
        <v>18108.249677419361</v>
      </c>
      <c r="Q48" s="469">
        <f t="shared" si="56"/>
        <v>3606816.5858064517</v>
      </c>
    </row>
    <row r="49" spans="1:4" ht="15.6">
      <c r="A49" s="457"/>
      <c r="B49" s="420"/>
      <c r="C49" s="420"/>
    </row>
    <row r="50" spans="1:4">
      <c r="A50" s="400"/>
      <c r="B50" s="400"/>
      <c r="C50" s="400"/>
    </row>
    <row r="51" spans="1:4">
      <c r="A51" s="400"/>
      <c r="B51" s="400"/>
      <c r="C51" s="400"/>
    </row>
    <row r="52" spans="1:4" ht="15.6">
      <c r="A52" s="421"/>
      <c r="B52" s="421"/>
      <c r="C52" s="421"/>
      <c r="D52" s="421"/>
    </row>
    <row r="53" spans="1:4">
      <c r="A53" s="400"/>
      <c r="B53" s="400"/>
      <c r="C53" s="400"/>
    </row>
    <row r="54" spans="1:4">
      <c r="A54" s="400"/>
      <c r="B54" s="400"/>
      <c r="C54" s="400"/>
    </row>
  </sheetData>
  <mergeCells count="8">
    <mergeCell ref="A20:A26"/>
    <mergeCell ref="A29:A35"/>
    <mergeCell ref="A38:A44"/>
    <mergeCell ref="E4:H4"/>
    <mergeCell ref="I4:Q4"/>
    <mergeCell ref="B5:C5"/>
    <mergeCell ref="A6:A8"/>
    <mergeCell ref="A11:A17"/>
  </mergeCells>
  <conditionalFormatting sqref="A10">
    <cfRule type="cellIs" dxfId="132" priority="8" operator="lessThan">
      <formula>0</formula>
    </cfRule>
  </conditionalFormatting>
  <conditionalFormatting sqref="A19">
    <cfRule type="cellIs" dxfId="131" priority="6" operator="lessThan">
      <formula>0</formula>
    </cfRule>
  </conditionalFormatting>
  <conditionalFormatting sqref="A5:B5">
    <cfRule type="cellIs" dxfId="130" priority="16" operator="lessThan">
      <formula>0</formula>
    </cfRule>
  </conditionalFormatting>
  <conditionalFormatting sqref="A49:C53">
    <cfRule type="cellIs" dxfId="129" priority="53" operator="lessThan">
      <formula>0</formula>
    </cfRule>
  </conditionalFormatting>
  <conditionalFormatting sqref="B38:B44">
    <cfRule type="cellIs" dxfId="128" priority="2" operator="lessThan">
      <formula>0</formula>
    </cfRule>
  </conditionalFormatting>
  <conditionalFormatting sqref="B9:C12">
    <cfRule type="cellIs" dxfId="127" priority="9" operator="lessThan">
      <formula>0</formula>
    </cfRule>
  </conditionalFormatting>
  <conditionalFormatting sqref="B47:D48">
    <cfRule type="cellIs" dxfId="126" priority="54" operator="lessThan">
      <formula>0</formula>
    </cfRule>
  </conditionalFormatting>
  <conditionalFormatting sqref="D6:D46">
    <cfRule type="cellIs" dxfId="125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4"/>
  <sheetViews>
    <sheetView zoomScale="90" zoomScaleNormal="90" workbookViewId="0">
      <pane xSplit="3" ySplit="5" topLeftCell="I39" activePane="bottomRight" state="frozen"/>
      <selection pane="topRight"/>
      <selection pane="bottomLeft"/>
      <selection pane="bottomRight" activeCell="D38" sqref="D38:Q44"/>
    </sheetView>
  </sheetViews>
  <sheetFormatPr defaultColWidth="9" defaultRowHeight="14.4"/>
  <cols>
    <col min="1" max="1" width="12.88671875" style="368" customWidth="1"/>
    <col min="2" max="2" width="15.5546875" style="368" customWidth="1"/>
    <col min="3" max="3" width="13" style="368" customWidth="1"/>
    <col min="4" max="4" width="36" style="400" customWidth="1"/>
    <col min="5" max="5" width="15.6640625" customWidth="1"/>
    <col min="6" max="6" width="15.5546875" customWidth="1"/>
    <col min="7" max="8" width="16.6640625" customWidth="1"/>
    <col min="9" max="9" width="13.88671875" bestFit="1" customWidth="1"/>
    <col min="10" max="10" width="13.33203125" customWidth="1"/>
    <col min="11" max="11" width="14" customWidth="1"/>
    <col min="12" max="12" width="13.44140625" customWidth="1"/>
    <col min="13" max="13" width="11.88671875" customWidth="1"/>
    <col min="14" max="14" width="21.6640625" customWidth="1"/>
    <col min="15" max="15" width="15.44140625" customWidth="1"/>
    <col min="16" max="16" width="14.5546875" customWidth="1"/>
    <col min="17" max="17" width="16.6640625" customWidth="1"/>
  </cols>
  <sheetData>
    <row r="1" spans="1:17" ht="21">
      <c r="A1" s="432" t="s">
        <v>66</v>
      </c>
      <c r="B1" s="401"/>
      <c r="C1" s="401"/>
      <c r="D1" s="433"/>
    </row>
    <row r="2" spans="1:17" ht="21">
      <c r="A2" s="401"/>
      <c r="B2" s="401"/>
      <c r="C2" s="401"/>
      <c r="D2" s="433"/>
    </row>
    <row r="3" spans="1:17" ht="21">
      <c r="A3" s="401"/>
      <c r="B3" s="401"/>
      <c r="C3" s="401"/>
      <c r="D3" s="433"/>
    </row>
    <row r="4" spans="1:17" ht="18">
      <c r="A4" s="403">
        <f>'SO MEI 2026 REV 4'!A3</f>
        <v>46143</v>
      </c>
      <c r="B4" s="403"/>
      <c r="C4" s="403"/>
      <c r="D4" s="434"/>
      <c r="E4" s="646" t="s">
        <v>81</v>
      </c>
      <c r="F4" s="647"/>
      <c r="G4" s="647"/>
      <c r="H4" s="647"/>
      <c r="I4" s="648" t="s">
        <v>68</v>
      </c>
      <c r="J4" s="648"/>
      <c r="K4" s="648"/>
      <c r="L4" s="648"/>
      <c r="M4" s="648"/>
      <c r="N4" s="648"/>
      <c r="O4" s="648"/>
      <c r="P4" s="648"/>
      <c r="Q4" s="649"/>
    </row>
    <row r="5" spans="1:17" s="431" customFormat="1" ht="19.2" thickTop="1" thickBot="1">
      <c r="A5" s="405" t="s">
        <v>5</v>
      </c>
      <c r="B5" s="643" t="s">
        <v>6</v>
      </c>
      <c r="C5" s="644"/>
      <c r="D5" s="435" t="s">
        <v>82</v>
      </c>
      <c r="E5" s="436" t="s">
        <v>70</v>
      </c>
      <c r="F5" s="436" t="s">
        <v>71</v>
      </c>
      <c r="G5" s="436" t="s">
        <v>72</v>
      </c>
      <c r="H5" s="437" t="s">
        <v>7</v>
      </c>
      <c r="I5" s="458" t="s">
        <v>73</v>
      </c>
      <c r="J5" s="458" t="s">
        <v>74</v>
      </c>
      <c r="K5" s="458" t="s">
        <v>75</v>
      </c>
      <c r="L5" s="458" t="s">
        <v>76</v>
      </c>
      <c r="M5" s="458" t="s">
        <v>77</v>
      </c>
      <c r="N5" s="458" t="s">
        <v>78</v>
      </c>
      <c r="O5" s="458" t="s">
        <v>79</v>
      </c>
      <c r="P5" s="458" t="s">
        <v>80</v>
      </c>
      <c r="Q5" s="464" t="s">
        <v>7</v>
      </c>
    </row>
    <row r="6" spans="1:17" ht="16.2" thickTop="1">
      <c r="A6" s="645">
        <f>WEEKNUM(B6)</f>
        <v>18</v>
      </c>
      <c r="B6" s="542">
        <f>A4</f>
        <v>46143</v>
      </c>
      <c r="C6" s="553" t="str">
        <f t="shared" ref="C6:C8" si="0">TEXT(B6,"ddd")</f>
        <v>Jum</v>
      </c>
      <c r="D6" s="438">
        <f t="shared" ref="D6:D8" si="1">Q6-H6</f>
        <v>30406.307741935481</v>
      </c>
      <c r="E6" s="439">
        <f>SUM('SO MEI 2026 REV 4'!E6:AS6)</f>
        <v>101571.29290322583</v>
      </c>
      <c r="F6" s="439">
        <f>SUM('SO MEI 2026 REV 4'!AT6:BD6)</f>
        <v>8044.5593548387205</v>
      </c>
      <c r="G6" s="439">
        <f>SUM('SO MEI 2026 REV 4'!AY6:AZ6)</f>
        <v>1800</v>
      </c>
      <c r="H6" s="440">
        <f>SUM(E6:G6)</f>
        <v>111415.85225806455</v>
      </c>
      <c r="I6" s="459">
        <f>'Summary sales'!D8</f>
        <v>88799.98000000001</v>
      </c>
      <c r="J6" s="459">
        <f>'Summary sales'!E8</f>
        <v>36939.920000000006</v>
      </c>
      <c r="K6" s="459">
        <f>'Summary sales'!F8</f>
        <v>11931.039999999999</v>
      </c>
      <c r="L6" s="459">
        <f>'Summary sales'!G8</f>
        <v>0</v>
      </c>
      <c r="M6" s="459"/>
      <c r="N6" s="459">
        <f>'Summary sales'!I8</f>
        <v>4151.22</v>
      </c>
      <c r="O6" s="459"/>
      <c r="P6" s="459"/>
      <c r="Q6" s="465">
        <f>SUM(I6:P6)</f>
        <v>141822.16000000003</v>
      </c>
    </row>
    <row r="7" spans="1:17" ht="15.6">
      <c r="A7" s="641"/>
      <c r="B7" s="328">
        <f t="shared" ref="B7:B8" si="2">B6+1</f>
        <v>46144</v>
      </c>
      <c r="C7" s="544" t="str">
        <f t="shared" si="0"/>
        <v>Sab</v>
      </c>
      <c r="D7" s="438">
        <f t="shared" si="1"/>
        <v>-45086.75941935493</v>
      </c>
      <c r="E7" s="441">
        <f>SUM('SO MEI 2026 REV 4'!E7:AS7)</f>
        <v>159371.38967741939</v>
      </c>
      <c r="F7" s="441">
        <f>SUM('SO MEI 2026 REV 4'!AT7:BD7)</f>
        <v>10459.169741935491</v>
      </c>
      <c r="G7" s="441">
        <f>SUM('SO MEI 2026 REV 4'!AY7:AZ7)</f>
        <v>1800</v>
      </c>
      <c r="H7" s="442">
        <f t="shared" ref="H7:H8" si="3">SUM(E7:G7)</f>
        <v>171630.55941935489</v>
      </c>
      <c r="I7" s="460">
        <f>'Summary sales'!D9</f>
        <v>74793.169999999969</v>
      </c>
      <c r="J7" s="460">
        <f>'Summary sales'!E9</f>
        <v>36903.17</v>
      </c>
      <c r="K7" s="460">
        <f>'Summary sales'!F9</f>
        <v>14847.46</v>
      </c>
      <c r="L7" s="460">
        <f>'Summary sales'!G9</f>
        <v>0</v>
      </c>
      <c r="M7" s="460"/>
      <c r="N7" s="460">
        <f>'Summary sales'!I9</f>
        <v>0</v>
      </c>
      <c r="O7" s="460"/>
      <c r="P7" s="460"/>
      <c r="Q7" s="466">
        <f t="shared" ref="Q7:Q8" si="4">SUM(I7:P7)</f>
        <v>126543.79999999996</v>
      </c>
    </row>
    <row r="8" spans="1:17" ht="15.6">
      <c r="A8" s="641"/>
      <c r="B8" s="328">
        <f t="shared" si="2"/>
        <v>46145</v>
      </c>
      <c r="C8" s="544" t="str">
        <f t="shared" si="0"/>
        <v>Mgg</v>
      </c>
      <c r="D8" s="438">
        <f t="shared" si="1"/>
        <v>-34095.513322580649</v>
      </c>
      <c r="E8" s="441">
        <f>SUM('SO MEI 2026 REV 4'!E8:AS8)</f>
        <v>131892.84358064519</v>
      </c>
      <c r="F8" s="441">
        <f>SUM('SO MEI 2026 REV 4'!AT8:BD8)</f>
        <v>17059.16974193549</v>
      </c>
      <c r="G8" s="441">
        <f>SUM('SO MEI 2026 REV 4'!AY8:AZ8)</f>
        <v>1800</v>
      </c>
      <c r="H8" s="442">
        <f t="shared" si="3"/>
        <v>150752.01332258066</v>
      </c>
      <c r="I8" s="460">
        <f>'Summary sales'!D10</f>
        <v>70666.340000000011</v>
      </c>
      <c r="J8" s="460">
        <f>'Summary sales'!E10</f>
        <v>35544.79</v>
      </c>
      <c r="K8" s="460">
        <f>'Summary sales'!F10</f>
        <v>6126.35</v>
      </c>
      <c r="L8" s="460">
        <f>'Summary sales'!G10</f>
        <v>0</v>
      </c>
      <c r="M8" s="460"/>
      <c r="N8" s="460">
        <f>'Summary sales'!I10</f>
        <v>4319.0200000000004</v>
      </c>
      <c r="O8" s="460"/>
      <c r="P8" s="460"/>
      <c r="Q8" s="466">
        <f t="shared" si="4"/>
        <v>116656.50000000001</v>
      </c>
    </row>
    <row r="9" spans="1:17" ht="15.6">
      <c r="A9" s="541"/>
      <c r="B9" s="334" t="s">
        <v>57</v>
      </c>
      <c r="C9" s="324"/>
      <c r="D9" s="444">
        <f>SUM(D6:D8)</f>
        <v>-48775.965000000098</v>
      </c>
      <c r="E9" s="445">
        <f t="shared" ref="E9:Q9" si="5">SUM(E6:E8)</f>
        <v>392835.52616129036</v>
      </c>
      <c r="F9" s="445">
        <f t="shared" si="5"/>
        <v>35562.898838709705</v>
      </c>
      <c r="G9" s="445">
        <f t="shared" si="5"/>
        <v>5400</v>
      </c>
      <c r="H9" s="446">
        <f t="shared" si="5"/>
        <v>433798.4250000001</v>
      </c>
      <c r="I9" s="461">
        <f t="shared" si="5"/>
        <v>234259.49</v>
      </c>
      <c r="J9" s="461">
        <f t="shared" si="5"/>
        <v>109387.88</v>
      </c>
      <c r="K9" s="461">
        <f t="shared" si="5"/>
        <v>32904.85</v>
      </c>
      <c r="L9" s="461">
        <f t="shared" si="5"/>
        <v>0</v>
      </c>
      <c r="M9" s="461">
        <f t="shared" si="5"/>
        <v>0</v>
      </c>
      <c r="N9" s="461">
        <f t="shared" si="5"/>
        <v>8470.2400000000016</v>
      </c>
      <c r="O9" s="461">
        <f t="shared" si="5"/>
        <v>0</v>
      </c>
      <c r="P9" s="461">
        <f t="shared" si="5"/>
        <v>0</v>
      </c>
      <c r="Q9" s="467">
        <f t="shared" si="5"/>
        <v>385022.45999999996</v>
      </c>
    </row>
    <row r="10" spans="1:17" ht="16.2" thickBot="1">
      <c r="A10" s="333"/>
      <c r="B10" s="323"/>
      <c r="C10" s="324"/>
      <c r="D10" s="438"/>
      <c r="E10" s="441"/>
      <c r="F10" s="441"/>
      <c r="G10" s="441"/>
      <c r="H10" s="442"/>
      <c r="I10" s="460"/>
      <c r="J10" s="460"/>
      <c r="K10" s="460"/>
      <c r="L10" s="460"/>
      <c r="M10" s="460"/>
      <c r="N10" s="460"/>
      <c r="O10" s="460"/>
      <c r="P10" s="460"/>
      <c r="Q10" s="466"/>
    </row>
    <row r="11" spans="1:17" ht="16.2" thickTop="1">
      <c r="A11" s="645">
        <f>WEEKNUM(B11)</f>
        <v>19</v>
      </c>
      <c r="B11" s="323">
        <f>B8+1</f>
        <v>46146</v>
      </c>
      <c r="C11" s="324" t="str">
        <f t="shared" ref="C11:C15" si="6">TEXT(B11,"ddd")</f>
        <v>Sen</v>
      </c>
      <c r="D11" s="438">
        <f t="shared" ref="D11:D15" si="7">Q11-H11</f>
        <v>-46673.752645161294</v>
      </c>
      <c r="E11" s="441">
        <f>SUM('SO MEI 2026 REV 4'!E11:AS11)</f>
        <v>162070.81000000003</v>
      </c>
      <c r="F11" s="441">
        <f>SUM('SO MEI 2026 REV 4'!AT11:BD11)</f>
        <v>18181.132322580648</v>
      </c>
      <c r="G11" s="441">
        <f>SUM('SO MEI 2026 REV 4'!AY11:AZ11)</f>
        <v>2921.900322580635</v>
      </c>
      <c r="H11" s="442">
        <f t="shared" ref="H11:H15" si="8">SUM(E11:G11)</f>
        <v>183173.84264516129</v>
      </c>
      <c r="I11" s="460">
        <f>'Summary sales'!D11</f>
        <v>94817.75</v>
      </c>
      <c r="J11" s="460">
        <f>'Summary sales'!E11</f>
        <v>33219.9</v>
      </c>
      <c r="K11" s="460">
        <f>'Summary sales'!F11</f>
        <v>8462.4399999999987</v>
      </c>
      <c r="L11" s="460">
        <f>'Summary sales'!G11</f>
        <v>0</v>
      </c>
      <c r="M11" s="460"/>
      <c r="N11" s="460">
        <f>'Summary sales'!I11</f>
        <v>0</v>
      </c>
      <c r="O11" s="460"/>
      <c r="P11" s="460"/>
      <c r="Q11" s="466">
        <f t="shared" ref="Q11:Q15" si="9">SUM(I11:P11)</f>
        <v>136500.09</v>
      </c>
    </row>
    <row r="12" spans="1:17" ht="15.6">
      <c r="A12" s="641"/>
      <c r="B12" s="323">
        <f t="shared" ref="B12:B15" si="10">B11+1</f>
        <v>46147</v>
      </c>
      <c r="C12" s="324" t="str">
        <f t="shared" si="6"/>
        <v>Sel</v>
      </c>
      <c r="D12" s="438">
        <f t="shared" si="7"/>
        <v>-32409.542645161302</v>
      </c>
      <c r="E12" s="441">
        <f>SUM('SO MEI 2026 REV 4'!E12:AS12)</f>
        <v>162070.81000000003</v>
      </c>
      <c r="F12" s="441">
        <f>SUM('SO MEI 2026 REV 4'!AT12:BD12)</f>
        <v>18181.132322580648</v>
      </c>
      <c r="G12" s="441">
        <f>SUM('SO MEI 2026 REV 4'!AY12:AZ12)</f>
        <v>2921.900322580635</v>
      </c>
      <c r="H12" s="442">
        <f t="shared" si="8"/>
        <v>183173.84264516129</v>
      </c>
      <c r="I12" s="460">
        <f>'Summary sales'!D12</f>
        <v>91432.48</v>
      </c>
      <c r="J12" s="460">
        <f>'Summary sales'!E12</f>
        <v>40799.43</v>
      </c>
      <c r="K12" s="460">
        <f>'Summary sales'!F12</f>
        <v>14176.27</v>
      </c>
      <c r="L12" s="460">
        <f>'Summary sales'!G12</f>
        <v>0</v>
      </c>
      <c r="M12" s="460"/>
      <c r="N12" s="460">
        <f>'Summary sales'!I12</f>
        <v>4356.12</v>
      </c>
      <c r="O12" s="460"/>
      <c r="P12" s="460"/>
      <c r="Q12" s="466">
        <f t="shared" si="9"/>
        <v>150764.29999999999</v>
      </c>
    </row>
    <row r="13" spans="1:17" ht="15.6">
      <c r="A13" s="641"/>
      <c r="B13" s="323">
        <f t="shared" si="10"/>
        <v>46148</v>
      </c>
      <c r="C13" s="324" t="str">
        <f t="shared" si="6"/>
        <v>Rab</v>
      </c>
      <c r="D13" s="438">
        <f t="shared" si="7"/>
        <v>-28167.952645161306</v>
      </c>
      <c r="E13" s="441">
        <f>SUM('SO MEI 2026 REV 4'!E13:AS13)</f>
        <v>171570.81000000003</v>
      </c>
      <c r="F13" s="441">
        <f>SUM('SO MEI 2026 REV 4'!AT13:BD13)</f>
        <v>18181.132322580648</v>
      </c>
      <c r="G13" s="441">
        <f>SUM('SO MEI 2026 REV 4'!AY13:AZ13)</f>
        <v>2921.900322580635</v>
      </c>
      <c r="H13" s="442">
        <f t="shared" si="8"/>
        <v>192673.84264516129</v>
      </c>
      <c r="I13" s="460">
        <f>'Summary sales'!D13</f>
        <v>101637.20999999999</v>
      </c>
      <c r="J13" s="460">
        <f>'Summary sales'!E13</f>
        <v>48456.049999999996</v>
      </c>
      <c r="K13" s="460">
        <f>'Summary sales'!F13</f>
        <v>14412.63</v>
      </c>
      <c r="L13" s="460">
        <f>'Summary sales'!G13</f>
        <v>0</v>
      </c>
      <c r="M13" s="460"/>
      <c r="N13" s="460">
        <f>'Summary sales'!I13</f>
        <v>0</v>
      </c>
      <c r="O13" s="460"/>
      <c r="P13" s="460"/>
      <c r="Q13" s="466">
        <f t="shared" si="9"/>
        <v>164505.88999999998</v>
      </c>
    </row>
    <row r="14" spans="1:17" ht="15.6">
      <c r="A14" s="641"/>
      <c r="B14" s="323">
        <f t="shared" si="10"/>
        <v>46149</v>
      </c>
      <c r="C14" s="324" t="str">
        <f t="shared" si="6"/>
        <v>Kam</v>
      </c>
      <c r="D14" s="438">
        <f t="shared" si="7"/>
        <v>-19494.532645161264</v>
      </c>
      <c r="E14" s="441">
        <f>SUM('SO MEI 2026 REV 4'!E14:AS14)</f>
        <v>171570.81000000003</v>
      </c>
      <c r="F14" s="441">
        <f>SUM('SO MEI 2026 REV 4'!AT14:BD14)</f>
        <v>18181.132322580648</v>
      </c>
      <c r="G14" s="441">
        <f>SUM('SO MEI 2026 REV 4'!AY14:AZ14)</f>
        <v>2921.900322580635</v>
      </c>
      <c r="H14" s="442">
        <f t="shared" si="8"/>
        <v>192673.84264516129</v>
      </c>
      <c r="I14" s="460">
        <f>'Summary sales'!D14</f>
        <v>107063.17000000003</v>
      </c>
      <c r="J14" s="460">
        <f>'Summary sales'!E14</f>
        <v>50488.72</v>
      </c>
      <c r="K14" s="460">
        <f>'Summary sales'!F14</f>
        <v>11245.13</v>
      </c>
      <c r="L14" s="460">
        <f>'Summary sales'!G14</f>
        <v>0</v>
      </c>
      <c r="M14" s="460"/>
      <c r="N14" s="460">
        <f>'Summary sales'!I14</f>
        <v>4382.29</v>
      </c>
      <c r="O14" s="460"/>
      <c r="P14" s="460"/>
      <c r="Q14" s="466">
        <f t="shared" si="9"/>
        <v>173179.31000000003</v>
      </c>
    </row>
    <row r="15" spans="1:17" ht="15.6">
      <c r="A15" s="641"/>
      <c r="B15" s="323">
        <f t="shared" si="10"/>
        <v>46150</v>
      </c>
      <c r="C15" s="324" t="str">
        <f t="shared" si="6"/>
        <v>Jum</v>
      </c>
      <c r="D15" s="438">
        <f t="shared" si="7"/>
        <v>-7680.2026451612765</v>
      </c>
      <c r="E15" s="441">
        <f>SUM('SO MEI 2026 REV 4'!E15:AS15)</f>
        <v>171570.81000000003</v>
      </c>
      <c r="F15" s="441">
        <f>SUM('SO MEI 2026 REV 4'!AT15:BD15)</f>
        <v>18181.132322580648</v>
      </c>
      <c r="G15" s="441">
        <f>SUM('SO MEI 2026 REV 4'!AY15:AZ15)</f>
        <v>2921.900322580635</v>
      </c>
      <c r="H15" s="442">
        <f t="shared" si="8"/>
        <v>192673.84264516129</v>
      </c>
      <c r="I15" s="460">
        <f>'Summary sales'!D15</f>
        <v>121704.89</v>
      </c>
      <c r="J15" s="460">
        <f>'Summary sales'!E15</f>
        <v>45455.76</v>
      </c>
      <c r="K15" s="460">
        <f>'Summary sales'!F15</f>
        <v>13549.73</v>
      </c>
      <c r="L15" s="460">
        <f>'Summary sales'!G15</f>
        <v>0</v>
      </c>
      <c r="M15" s="460"/>
      <c r="N15" s="460">
        <f>'Summary sales'!I15</f>
        <v>4283.26</v>
      </c>
      <c r="O15" s="460"/>
      <c r="P15" s="460"/>
      <c r="Q15" s="466">
        <f t="shared" si="9"/>
        <v>184993.64</v>
      </c>
    </row>
    <row r="16" spans="1:17" ht="15.6">
      <c r="A16" s="641"/>
      <c r="B16" s="328">
        <f t="shared" ref="B16:B17" si="11">B15+1</f>
        <v>46151</v>
      </c>
      <c r="C16" s="544" t="str">
        <f t="shared" ref="C16:C17" si="12">TEXT(B16,"ddd")</f>
        <v>Sab</v>
      </c>
      <c r="D16" s="438">
        <f t="shared" ref="D16:D17" si="13">Q16-H16</f>
        <v>12445.79477419352</v>
      </c>
      <c r="E16" s="441">
        <f>SUM('SO MEI 2026 REV 4'!E16:AS16)</f>
        <v>159604.93322580648</v>
      </c>
      <c r="F16" s="441">
        <f>SUM('SO MEI 2026 REV 4'!AT16:BD16)</f>
        <v>17059.232000000011</v>
      </c>
      <c r="G16" s="441">
        <f>SUM('SO MEI 2026 REV 4'!AY16:AZ16)</f>
        <v>1800</v>
      </c>
      <c r="H16" s="442">
        <f t="shared" ref="H16:H17" si="14">SUM(E16:G16)</f>
        <v>178464.1652258065</v>
      </c>
      <c r="I16" s="460">
        <f>'Summary sales'!D16</f>
        <v>125522.15000000001</v>
      </c>
      <c r="J16" s="460">
        <f>'Summary sales'!E16</f>
        <v>49391.79</v>
      </c>
      <c r="K16" s="460">
        <f>'Summary sales'!F16</f>
        <v>11813.01</v>
      </c>
      <c r="L16" s="460">
        <f>'Summary sales'!G16</f>
        <v>0</v>
      </c>
      <c r="M16" s="460"/>
      <c r="N16" s="460">
        <f>'Summary sales'!I16</f>
        <v>4183.01</v>
      </c>
      <c r="O16" s="460"/>
      <c r="P16" s="460"/>
      <c r="Q16" s="466">
        <f t="shared" ref="Q16:Q17" si="15">SUM(I16:P16)</f>
        <v>190909.96000000002</v>
      </c>
    </row>
    <row r="17" spans="1:17" ht="15.6">
      <c r="A17" s="641"/>
      <c r="B17" s="328">
        <f t="shared" si="11"/>
        <v>46152</v>
      </c>
      <c r="C17" s="544" t="str">
        <f t="shared" si="12"/>
        <v>Mgg</v>
      </c>
      <c r="D17" s="438">
        <f t="shared" si="13"/>
        <v>53468.986677419321</v>
      </c>
      <c r="E17" s="441">
        <f>SUM('SO MEI 2026 REV 4'!E17:AS17)</f>
        <v>117892.84358064519</v>
      </c>
      <c r="F17" s="441">
        <f>SUM('SO MEI 2026 REV 4'!AT17:BD17)</f>
        <v>10459.169741935491</v>
      </c>
      <c r="G17" s="441">
        <f>SUM('SO MEI 2026 REV 4'!AY17:AZ17)</f>
        <v>1800</v>
      </c>
      <c r="H17" s="442">
        <f t="shared" si="14"/>
        <v>130152.01332258068</v>
      </c>
      <c r="I17" s="460">
        <f>'Summary sales'!D17</f>
        <v>116303.78</v>
      </c>
      <c r="J17" s="460">
        <f>'Summary sales'!E17</f>
        <v>48512.850000000013</v>
      </c>
      <c r="K17" s="460">
        <f>'Summary sales'!F17</f>
        <v>14457.759999999998</v>
      </c>
      <c r="L17" s="460">
        <f>'Summary sales'!G17</f>
        <v>0</v>
      </c>
      <c r="M17" s="460"/>
      <c r="N17" s="460">
        <f>'Summary sales'!I17</f>
        <v>4346.6099999999997</v>
      </c>
      <c r="O17" s="460"/>
      <c r="P17" s="460"/>
      <c r="Q17" s="466">
        <f t="shared" si="15"/>
        <v>183621</v>
      </c>
    </row>
    <row r="18" spans="1:17" ht="15.6">
      <c r="A18" s="541"/>
      <c r="B18" s="334" t="s">
        <v>57</v>
      </c>
      <c r="C18" s="324"/>
      <c r="D18" s="444">
        <f t="shared" ref="D18:Q18" si="16">SUM(D11:D17)</f>
        <v>-68511.2017741936</v>
      </c>
      <c r="E18" s="445">
        <f t="shared" si="16"/>
        <v>1116351.8268064519</v>
      </c>
      <c r="F18" s="445">
        <f t="shared" si="16"/>
        <v>118424.06335483874</v>
      </c>
      <c r="G18" s="445">
        <f t="shared" si="16"/>
        <v>18209.501612903176</v>
      </c>
      <c r="H18" s="446">
        <f t="shared" si="16"/>
        <v>1252985.3917741936</v>
      </c>
      <c r="I18" s="461">
        <f t="shared" si="16"/>
        <v>758481.43</v>
      </c>
      <c r="J18" s="461">
        <f t="shared" si="16"/>
        <v>316324.50000000006</v>
      </c>
      <c r="K18" s="461">
        <f t="shared" si="16"/>
        <v>88116.969999999987</v>
      </c>
      <c r="L18" s="461">
        <f t="shared" si="16"/>
        <v>0</v>
      </c>
      <c r="M18" s="461">
        <f t="shared" si="16"/>
        <v>0</v>
      </c>
      <c r="N18" s="461">
        <f t="shared" si="16"/>
        <v>21551.29</v>
      </c>
      <c r="O18" s="461">
        <f t="shared" si="16"/>
        <v>0</v>
      </c>
      <c r="P18" s="461">
        <f t="shared" si="16"/>
        <v>0</v>
      </c>
      <c r="Q18" s="467">
        <f t="shared" si="16"/>
        <v>1184474.1900000002</v>
      </c>
    </row>
    <row r="19" spans="1:17" ht="16.2" thickBot="1">
      <c r="A19" s="539"/>
      <c r="B19" s="334"/>
      <c r="C19" s="324"/>
      <c r="D19" s="438"/>
      <c r="E19" s="441"/>
      <c r="F19" s="441"/>
      <c r="G19" s="441"/>
      <c r="H19" s="442"/>
      <c r="I19" s="460"/>
      <c r="J19" s="460"/>
      <c r="K19" s="460"/>
      <c r="L19" s="460"/>
      <c r="M19" s="460"/>
      <c r="N19" s="460"/>
      <c r="O19" s="460"/>
      <c r="P19" s="460"/>
      <c r="Q19" s="466"/>
    </row>
    <row r="20" spans="1:17" ht="16.2" thickTop="1">
      <c r="A20" s="645">
        <f>WEEKNUM(B20)</f>
        <v>20</v>
      </c>
      <c r="B20" s="323">
        <f>B17+1</f>
        <v>46153</v>
      </c>
      <c r="C20" s="324" t="str">
        <f t="shared" ref="C20:C23" si="17">TEXT(B20,"ddd")</f>
        <v>Sen</v>
      </c>
      <c r="D20" s="438">
        <f t="shared" ref="D20:D23" si="18">Q20-H20</f>
        <v>-46400.82619354839</v>
      </c>
      <c r="E20" s="441">
        <f>SUM('SO MEI 2026 REV 4'!E20:AS20)</f>
        <v>168696.48354838713</v>
      </c>
      <c r="F20" s="441">
        <f>SUM('SO MEI 2026 REV 4'!AT20:BD20)</f>
        <v>18181.132322580648</v>
      </c>
      <c r="G20" s="441">
        <f>SUM('SO MEI 2026 REV 4'!AY20:AZ20)</f>
        <v>2921.900322580635</v>
      </c>
      <c r="H20" s="442">
        <f t="shared" ref="H20:H23" si="19">SUM(E20:G20)</f>
        <v>189799.51619354839</v>
      </c>
      <c r="I20" s="460">
        <f>'Summary sales'!D18</f>
        <v>91741.1</v>
      </c>
      <c r="J20" s="460">
        <f>'Summary sales'!E18</f>
        <v>35132.770000000004</v>
      </c>
      <c r="K20" s="460">
        <f>'Summary sales'!F18</f>
        <v>12116.849999999999</v>
      </c>
      <c r="L20" s="460">
        <f>'Summary sales'!G18</f>
        <v>0</v>
      </c>
      <c r="M20" s="460"/>
      <c r="N20" s="460">
        <f>'Summary sales'!I18</f>
        <v>4407.97</v>
      </c>
      <c r="O20" s="460"/>
      <c r="P20" s="460"/>
      <c r="Q20" s="466">
        <f t="shared" ref="Q20:Q23" si="20">SUM(I20:P20)</f>
        <v>143398.69</v>
      </c>
    </row>
    <row r="21" spans="1:17" ht="15.6">
      <c r="A21" s="641"/>
      <c r="B21" s="323">
        <f t="shared" ref="B21:B23" si="21">B20+1</f>
        <v>46154</v>
      </c>
      <c r="C21" s="324" t="str">
        <f t="shared" si="17"/>
        <v>Sel</v>
      </c>
      <c r="D21" s="438">
        <f t="shared" si="18"/>
        <v>-35528.676193548337</v>
      </c>
      <c r="E21" s="441">
        <f>SUM('SO MEI 2026 REV 4'!E21:AS21)</f>
        <v>180696.4835483871</v>
      </c>
      <c r="F21" s="441">
        <f>SUM('SO MEI 2026 REV 4'!AT21:BD21)</f>
        <v>38181.132322580648</v>
      </c>
      <c r="G21" s="441">
        <f>SUM('SO MEI 2026 REV 4'!AY21:AZ21)</f>
        <v>2921.900322580635</v>
      </c>
      <c r="H21" s="442">
        <f t="shared" si="19"/>
        <v>221799.51619354836</v>
      </c>
      <c r="I21" s="460">
        <f>'Summary sales'!D19</f>
        <v>130825.25000000001</v>
      </c>
      <c r="J21" s="460">
        <f>'Summary sales'!E19</f>
        <v>49979.360000000008</v>
      </c>
      <c r="K21" s="460">
        <f>'Summary sales'!F19</f>
        <v>5466.23</v>
      </c>
      <c r="L21" s="460">
        <f>'Summary sales'!G19</f>
        <v>0</v>
      </c>
      <c r="M21" s="460"/>
      <c r="N21" s="460">
        <f>'Summary sales'!I19</f>
        <v>0</v>
      </c>
      <c r="O21" s="460"/>
      <c r="P21" s="460"/>
      <c r="Q21" s="466">
        <f t="shared" si="20"/>
        <v>186270.84000000003</v>
      </c>
    </row>
    <row r="22" spans="1:17" ht="15.6">
      <c r="A22" s="641"/>
      <c r="B22" s="323">
        <f t="shared" si="21"/>
        <v>46155</v>
      </c>
      <c r="C22" s="324" t="str">
        <f t="shared" si="17"/>
        <v>Rab</v>
      </c>
      <c r="D22" s="438">
        <f t="shared" si="18"/>
        <v>-19769.956193548365</v>
      </c>
      <c r="E22" s="441">
        <f>SUM('SO MEI 2026 REV 4'!E22:AS22)</f>
        <v>180696.4835483871</v>
      </c>
      <c r="F22" s="441">
        <f>SUM('SO MEI 2026 REV 4'!AT22:BD22)</f>
        <v>38181.132322580648</v>
      </c>
      <c r="G22" s="441">
        <f>SUM('SO MEI 2026 REV 4'!AY22:AZ22)</f>
        <v>2921.900322580635</v>
      </c>
      <c r="H22" s="442">
        <f t="shared" si="19"/>
        <v>221799.51619354836</v>
      </c>
      <c r="I22" s="460">
        <f>'Summary sales'!D20</f>
        <v>136699.66999999998</v>
      </c>
      <c r="J22" s="460">
        <f>'Summary sales'!E20</f>
        <v>49054.89</v>
      </c>
      <c r="K22" s="460">
        <f>'Summary sales'!F20</f>
        <v>12417.759999999998</v>
      </c>
      <c r="L22" s="460">
        <f>'Summary sales'!G20</f>
        <v>0</v>
      </c>
      <c r="M22" s="460"/>
      <c r="N22" s="460">
        <f>'Summary sales'!I20</f>
        <v>3857.24</v>
      </c>
      <c r="O22" s="460"/>
      <c r="P22" s="460"/>
      <c r="Q22" s="466">
        <f t="shared" si="20"/>
        <v>202029.56</v>
      </c>
    </row>
    <row r="23" spans="1:17" ht="15.6">
      <c r="A23" s="641"/>
      <c r="B23" s="323">
        <f t="shared" si="21"/>
        <v>46156</v>
      </c>
      <c r="C23" s="324" t="str">
        <f t="shared" si="17"/>
        <v>Kam</v>
      </c>
      <c r="D23" s="438">
        <f t="shared" si="18"/>
        <v>15769.311548387079</v>
      </c>
      <c r="E23" s="441">
        <f>SUM('SO MEI 2026 REV 4'!E23:AS23)</f>
        <v>142589.78645161292</v>
      </c>
      <c r="F23" s="441">
        <f>SUM('SO MEI 2026 REV 4'!AT23:BD23)</f>
        <v>37059.232000000011</v>
      </c>
      <c r="G23" s="441">
        <f>SUM('SO MEI 2026 REV 4'!AY23:AZ23)</f>
        <v>1800</v>
      </c>
      <c r="H23" s="442">
        <f t="shared" si="19"/>
        <v>181449.01845161294</v>
      </c>
      <c r="I23" s="460">
        <f>'Summary sales'!D21</f>
        <v>137046.59000000003</v>
      </c>
      <c r="J23" s="460">
        <f>'Summary sales'!E21</f>
        <v>46514.38</v>
      </c>
      <c r="K23" s="460">
        <f>'Summary sales'!F21</f>
        <v>13657.36</v>
      </c>
      <c r="L23" s="460">
        <f>'Summary sales'!G21</f>
        <v>0</v>
      </c>
      <c r="M23" s="460"/>
      <c r="N23" s="460">
        <f>'Summary sales'!I21</f>
        <v>0</v>
      </c>
      <c r="O23" s="460"/>
      <c r="P23" s="460"/>
      <c r="Q23" s="466">
        <f t="shared" si="20"/>
        <v>197218.33000000002</v>
      </c>
    </row>
    <row r="24" spans="1:17" ht="15.6">
      <c r="A24" s="641"/>
      <c r="B24" s="323">
        <f t="shared" ref="B24:B26" si="22">B23+1</f>
        <v>46157</v>
      </c>
      <c r="C24" s="324" t="str">
        <f t="shared" ref="C24:C26" si="23">TEXT(B24,"ddd")</f>
        <v>Jum</v>
      </c>
      <c r="D24" s="438">
        <f t="shared" ref="D24:D26" si="24">Q24-H24</f>
        <v>-49220.086193548399</v>
      </c>
      <c r="E24" s="441">
        <f>SUM('SO MEI 2026 REV 4'!E24:AS24)</f>
        <v>173696.48354838713</v>
      </c>
      <c r="F24" s="441">
        <f>SUM('SO MEI 2026 REV 4'!AT24:BD24)</f>
        <v>38181.132322580648</v>
      </c>
      <c r="G24" s="441">
        <f>SUM('SO MEI 2026 REV 4'!AY24:AZ24)</f>
        <v>2921.900322580635</v>
      </c>
      <c r="H24" s="442">
        <f t="shared" ref="H24:H26" si="25">SUM(E24:G24)</f>
        <v>214799.51619354839</v>
      </c>
      <c r="I24" s="460">
        <f>'Summary sales'!D22</f>
        <v>108544.77999999998</v>
      </c>
      <c r="J24" s="460">
        <f>'Summary sales'!E22</f>
        <v>44253.460000000006</v>
      </c>
      <c r="K24" s="460">
        <f>'Summary sales'!F22</f>
        <v>8763.02</v>
      </c>
      <c r="L24" s="460">
        <f>'Summary sales'!G22</f>
        <v>0</v>
      </c>
      <c r="M24" s="460"/>
      <c r="N24" s="460">
        <f>'Summary sales'!I22</f>
        <v>4018.17</v>
      </c>
      <c r="O24" s="460"/>
      <c r="P24" s="460"/>
      <c r="Q24" s="466">
        <f t="shared" ref="Q24:Q26" si="26">SUM(I24:P24)</f>
        <v>165579.43</v>
      </c>
    </row>
    <row r="25" spans="1:17" ht="15.6">
      <c r="A25" s="641"/>
      <c r="B25" s="328">
        <f t="shared" si="22"/>
        <v>46158</v>
      </c>
      <c r="C25" s="544" t="str">
        <f t="shared" si="23"/>
        <v>Sab</v>
      </c>
      <c r="D25" s="438">
        <f t="shared" si="24"/>
        <v>-41540.428774193599</v>
      </c>
      <c r="E25" s="441">
        <f>SUM('SO MEI 2026 REV 4'!E25:AS25)</f>
        <v>180730.60677419355</v>
      </c>
      <c r="F25" s="441">
        <f>SUM('SO MEI 2026 REV 4'!AT25:BD25)</f>
        <v>37059.232000000011</v>
      </c>
      <c r="G25" s="441">
        <f>SUM('SO MEI 2026 REV 4'!AY25:AZ25)</f>
        <v>1800</v>
      </c>
      <c r="H25" s="442">
        <f t="shared" si="25"/>
        <v>219589.83877419357</v>
      </c>
      <c r="I25" s="460">
        <f>'Summary sales'!D23</f>
        <v>122655.84999999996</v>
      </c>
      <c r="J25" s="460">
        <f>'Summary sales'!E23</f>
        <v>49842.329999999994</v>
      </c>
      <c r="K25" s="460">
        <f>'Summary sales'!F23</f>
        <v>5551.23</v>
      </c>
      <c r="L25" s="460">
        <f>'Summary sales'!G23</f>
        <v>0</v>
      </c>
      <c r="M25" s="460"/>
      <c r="N25" s="460">
        <f>'Summary sales'!I23</f>
        <v>0</v>
      </c>
      <c r="O25" s="460"/>
      <c r="P25" s="460"/>
      <c r="Q25" s="466">
        <f t="shared" si="26"/>
        <v>178049.40999999997</v>
      </c>
    </row>
    <row r="26" spans="1:17" ht="15.6">
      <c r="A26" s="641"/>
      <c r="B26" s="328">
        <f t="shared" si="22"/>
        <v>46159</v>
      </c>
      <c r="C26" s="544" t="str">
        <f t="shared" si="23"/>
        <v>Mgg</v>
      </c>
      <c r="D26" s="438">
        <f t="shared" si="24"/>
        <v>4682.9366774193477</v>
      </c>
      <c r="E26" s="441">
        <f>SUM('SO MEI 2026 REV 4'!E26:AS26)</f>
        <v>141892.84358064519</v>
      </c>
      <c r="F26" s="441">
        <f>SUM('SO MEI 2026 REV 4'!AT26:BD26)</f>
        <v>30459.16974193549</v>
      </c>
      <c r="G26" s="441">
        <f>SUM('SO MEI 2026 REV 4'!AY26:AZ26)</f>
        <v>1800</v>
      </c>
      <c r="H26" s="442">
        <f t="shared" si="25"/>
        <v>174152.01332258066</v>
      </c>
      <c r="I26" s="460">
        <f>'Summary sales'!D24</f>
        <v>109034.50000000001</v>
      </c>
      <c r="J26" s="460">
        <f>'Summary sales'!E24</f>
        <v>47108.01</v>
      </c>
      <c r="K26" s="460">
        <f>'Summary sales'!F24</f>
        <v>13506.93</v>
      </c>
      <c r="L26" s="460">
        <f>'Summary sales'!G24</f>
        <v>0</v>
      </c>
      <c r="M26" s="460"/>
      <c r="N26" s="460">
        <f>'Summary sales'!I24</f>
        <v>9185.51</v>
      </c>
      <c r="O26" s="460"/>
      <c r="P26" s="460"/>
      <c r="Q26" s="466">
        <f t="shared" si="26"/>
        <v>178834.95</v>
      </c>
    </row>
    <row r="27" spans="1:17" ht="15.6">
      <c r="A27" s="541"/>
      <c r="B27" s="334" t="s">
        <v>57</v>
      </c>
      <c r="C27" s="324"/>
      <c r="D27" s="444">
        <f t="shared" ref="D27:Q27" si="27">SUM(D20:D26)</f>
        <v>-172007.72532258066</v>
      </c>
      <c r="E27" s="445">
        <f t="shared" si="27"/>
        <v>1168999.1710000001</v>
      </c>
      <c r="F27" s="445">
        <f t="shared" si="27"/>
        <v>237302.1630322581</v>
      </c>
      <c r="G27" s="445">
        <f t="shared" si="27"/>
        <v>17087.601290322542</v>
      </c>
      <c r="H27" s="446">
        <f t="shared" si="27"/>
        <v>1423388.9353225806</v>
      </c>
      <c r="I27" s="461">
        <f t="shared" si="27"/>
        <v>836547.74</v>
      </c>
      <c r="J27" s="461">
        <f t="shared" si="27"/>
        <v>321885.20000000007</v>
      </c>
      <c r="K27" s="461">
        <f t="shared" si="27"/>
        <v>71479.38</v>
      </c>
      <c r="L27" s="461">
        <f t="shared" si="27"/>
        <v>0</v>
      </c>
      <c r="M27" s="461">
        <f t="shared" si="27"/>
        <v>0</v>
      </c>
      <c r="N27" s="461">
        <f t="shared" si="27"/>
        <v>21468.89</v>
      </c>
      <c r="O27" s="461">
        <f t="shared" si="27"/>
        <v>0</v>
      </c>
      <c r="P27" s="461">
        <f t="shared" si="27"/>
        <v>0</v>
      </c>
      <c r="Q27" s="467">
        <f t="shared" si="27"/>
        <v>1251381.21</v>
      </c>
    </row>
    <row r="28" spans="1:17" ht="16.2" thickBot="1">
      <c r="A28" s="539"/>
      <c r="B28" s="334"/>
      <c r="C28" s="324"/>
      <c r="D28" s="438"/>
      <c r="E28" s="441"/>
      <c r="F28" s="441"/>
      <c r="G28" s="441"/>
      <c r="H28" s="442"/>
      <c r="I28" s="460"/>
      <c r="J28" s="460"/>
      <c r="K28" s="460"/>
      <c r="L28" s="460"/>
      <c r="M28" s="460"/>
      <c r="N28" s="460"/>
      <c r="O28" s="460"/>
      <c r="P28" s="460"/>
      <c r="Q28" s="466"/>
    </row>
    <row r="29" spans="1:17" ht="16.2" thickTop="1">
      <c r="A29" s="645">
        <f>WEEKNUM(B29)</f>
        <v>21</v>
      </c>
      <c r="B29" s="323">
        <f>B26+1</f>
        <v>46160</v>
      </c>
      <c r="C29" s="324" t="str">
        <f t="shared" ref="C29:C32" si="28">TEXT(B29,"ddd")</f>
        <v>Sen</v>
      </c>
      <c r="D29" s="438">
        <f t="shared" ref="D29:D32" si="29">Q29-H29</f>
        <v>-35627.446193548414</v>
      </c>
      <c r="E29" s="441">
        <f>SUM('SO MEI 2026 REV 4'!E29:AS29)</f>
        <v>174696.48354838713</v>
      </c>
      <c r="F29" s="441">
        <f>SUM('SO MEI 2026 REV 4'!AT29:BD29)</f>
        <v>38181.132322580648</v>
      </c>
      <c r="G29" s="441">
        <f>SUM('SO MEI 2026 REV 4'!AY29:AZ29)</f>
        <v>2921.900322580635</v>
      </c>
      <c r="H29" s="442">
        <f t="shared" ref="H29:H32" si="30">SUM(E29:G29)</f>
        <v>215799.51619354839</v>
      </c>
      <c r="I29" s="460">
        <f>'Summary sales'!D25</f>
        <v>115587.64</v>
      </c>
      <c r="J29" s="460">
        <f>'Summary sales'!E25</f>
        <v>45558.879999999997</v>
      </c>
      <c r="K29" s="460">
        <f>'Summary sales'!F25</f>
        <v>14942.65</v>
      </c>
      <c r="L29" s="460">
        <f>'Summary sales'!G25</f>
        <v>0</v>
      </c>
      <c r="M29" s="460"/>
      <c r="N29" s="460">
        <f>'Summary sales'!I25</f>
        <v>4082.9</v>
      </c>
      <c r="O29" s="460"/>
      <c r="P29" s="460"/>
      <c r="Q29" s="466">
        <f t="shared" ref="Q29:Q32" si="31">SUM(I29:P29)</f>
        <v>180172.06999999998</v>
      </c>
    </row>
    <row r="30" spans="1:17" ht="15.6">
      <c r="A30" s="641"/>
      <c r="B30" s="323">
        <f t="shared" ref="B30:B32" si="32">B29+1</f>
        <v>46161</v>
      </c>
      <c r="C30" s="324" t="str">
        <f t="shared" si="28"/>
        <v>Sel</v>
      </c>
      <c r="D30" s="438">
        <f t="shared" si="29"/>
        <v>-32506.986193548422</v>
      </c>
      <c r="E30" s="441">
        <f>SUM('SO MEI 2026 REV 4'!E30:AS30)</f>
        <v>174696.48354838713</v>
      </c>
      <c r="F30" s="441">
        <f>SUM('SO MEI 2026 REV 4'!AT30:BD30)</f>
        <v>38181.132322580648</v>
      </c>
      <c r="G30" s="441">
        <f>SUM('SO MEI 2026 REV 4'!AY30:AZ30)</f>
        <v>2921.900322580635</v>
      </c>
      <c r="H30" s="442">
        <f t="shared" si="30"/>
        <v>215799.51619354839</v>
      </c>
      <c r="I30" s="460">
        <f>'Summary sales'!D26</f>
        <v>136928.29999999999</v>
      </c>
      <c r="J30" s="460">
        <f>'Summary sales'!E26</f>
        <v>27817.96</v>
      </c>
      <c r="K30" s="460">
        <f>'Summary sales'!F26</f>
        <v>14113.999999999998</v>
      </c>
      <c r="L30" s="460">
        <f>'Summary sales'!G26</f>
        <v>4432.2700000000004</v>
      </c>
      <c r="M30" s="460"/>
      <c r="N30" s="460">
        <f>'Summary sales'!I26</f>
        <v>0</v>
      </c>
      <c r="O30" s="460"/>
      <c r="P30" s="460"/>
      <c r="Q30" s="466">
        <f t="shared" si="31"/>
        <v>183292.52999999997</v>
      </c>
    </row>
    <row r="31" spans="1:17" ht="15.6">
      <c r="A31" s="641"/>
      <c r="B31" s="323">
        <f t="shared" si="32"/>
        <v>46162</v>
      </c>
      <c r="C31" s="324" t="str">
        <f t="shared" si="28"/>
        <v>Rab</v>
      </c>
      <c r="D31" s="438">
        <f t="shared" si="29"/>
        <v>-14190.906193548435</v>
      </c>
      <c r="E31" s="441">
        <f>SUM('SO MEI 2026 REV 4'!E31:AS31)</f>
        <v>174696.48354838713</v>
      </c>
      <c r="F31" s="441">
        <f>SUM('SO MEI 2026 REV 4'!AT31:BD31)</f>
        <v>38181.132322580648</v>
      </c>
      <c r="G31" s="441">
        <f>SUM('SO MEI 2026 REV 4'!AY31:AZ31)</f>
        <v>2921.900322580635</v>
      </c>
      <c r="H31" s="442">
        <f t="shared" si="30"/>
        <v>215799.51619354839</v>
      </c>
      <c r="I31" s="460">
        <f>'Summary sales'!D27</f>
        <v>139135.57999999996</v>
      </c>
      <c r="J31" s="460">
        <f>'Summary sales'!E27</f>
        <v>49631.270000000011</v>
      </c>
      <c r="K31" s="460">
        <f>'Summary sales'!F27</f>
        <v>4122.5599999999995</v>
      </c>
      <c r="L31" s="460">
        <f>'Summary sales'!G27</f>
        <v>4816.3599999999997</v>
      </c>
      <c r="M31" s="460"/>
      <c r="N31" s="460">
        <f>'Summary sales'!I27</f>
        <v>3902.84</v>
      </c>
      <c r="O31" s="460"/>
      <c r="P31" s="460"/>
      <c r="Q31" s="466">
        <f t="shared" si="31"/>
        <v>201608.60999999996</v>
      </c>
    </row>
    <row r="32" spans="1:17" ht="15.6">
      <c r="A32" s="641"/>
      <c r="B32" s="323">
        <f t="shared" si="32"/>
        <v>46163</v>
      </c>
      <c r="C32" s="324" t="str">
        <f t="shared" si="28"/>
        <v>Kam</v>
      </c>
      <c r="D32" s="438">
        <f t="shared" si="29"/>
        <v>-17311.986193548364</v>
      </c>
      <c r="E32" s="441">
        <f>SUM('SO MEI 2026 REV 4'!E32:AS32)</f>
        <v>174696.48354838713</v>
      </c>
      <c r="F32" s="441">
        <f>SUM('SO MEI 2026 REV 4'!AT32:BD32)</f>
        <v>38181.132322580648</v>
      </c>
      <c r="G32" s="441">
        <f>SUM('SO MEI 2026 REV 4'!AY32:AZ32)</f>
        <v>2921.900322580635</v>
      </c>
      <c r="H32" s="442">
        <f t="shared" si="30"/>
        <v>215799.51619354839</v>
      </c>
      <c r="I32" s="460">
        <f>'Summary sales'!D28</f>
        <v>137671.90000000002</v>
      </c>
      <c r="J32" s="460">
        <f>'Summary sales'!E28</f>
        <v>43717.47</v>
      </c>
      <c r="K32" s="460">
        <f>'Summary sales'!F28</f>
        <v>17098.16</v>
      </c>
      <c r="L32" s="460">
        <f>'Summary sales'!G28</f>
        <v>0</v>
      </c>
      <c r="M32" s="460"/>
      <c r="N32" s="460">
        <f>'Summary sales'!I28</f>
        <v>0</v>
      </c>
      <c r="O32" s="460"/>
      <c r="P32" s="460"/>
      <c r="Q32" s="466">
        <f t="shared" si="31"/>
        <v>198487.53000000003</v>
      </c>
    </row>
    <row r="33" spans="1:17" ht="15.6">
      <c r="A33" s="641"/>
      <c r="B33" s="323">
        <f t="shared" ref="B33:B35" si="33">B32+1</f>
        <v>46164</v>
      </c>
      <c r="C33" s="324" t="str">
        <f t="shared" ref="C33:C35" si="34">TEXT(B33,"ddd")</f>
        <v>Jum</v>
      </c>
      <c r="D33" s="438">
        <f t="shared" ref="D33:D35" si="35">Q33-H33</f>
        <v>-21510.323935483873</v>
      </c>
      <c r="E33" s="441">
        <f>SUM('SO MEI 2026 REV 4'!E33:AS33)</f>
        <v>174696.48354838713</v>
      </c>
      <c r="F33" s="441">
        <f>SUM('SO MEI 2026 REV 4'!AT33:BD33)</f>
        <v>26581.070064516127</v>
      </c>
      <c r="G33" s="441">
        <f>SUM('SO MEI 2026 REV 4'!AY33:AZ33)</f>
        <v>2921.900322580635</v>
      </c>
      <c r="H33" s="442">
        <f t="shared" ref="H33:H35" si="36">SUM(E33:G33)</f>
        <v>204199.45393548388</v>
      </c>
      <c r="I33" s="460">
        <f>'Summary sales'!D29</f>
        <v>127318.18000000001</v>
      </c>
      <c r="J33" s="460">
        <f>'Summary sales'!E29</f>
        <v>42756.98</v>
      </c>
      <c r="K33" s="460">
        <f>'Summary sales'!F29</f>
        <v>9006.2999999999993</v>
      </c>
      <c r="L33" s="460">
        <f>'Summary sales'!G29</f>
        <v>0</v>
      </c>
      <c r="M33" s="460"/>
      <c r="N33" s="460">
        <f>'Summary sales'!I29</f>
        <v>3607.67</v>
      </c>
      <c r="O33" s="460"/>
      <c r="P33" s="460"/>
      <c r="Q33" s="466">
        <f t="shared" ref="Q33:Q35" si="37">SUM(I33:P33)</f>
        <v>182689.13</v>
      </c>
    </row>
    <row r="34" spans="1:17" ht="15.6">
      <c r="A34" s="641"/>
      <c r="B34" s="328">
        <f t="shared" si="33"/>
        <v>46165</v>
      </c>
      <c r="C34" s="544" t="str">
        <f t="shared" si="34"/>
        <v>Sab</v>
      </c>
      <c r="D34" s="438">
        <f t="shared" si="35"/>
        <v>-20152.106516128988</v>
      </c>
      <c r="E34" s="441">
        <f>SUM('SO MEI 2026 REV 4'!E34:AS34)</f>
        <v>180730.60677419355</v>
      </c>
      <c r="F34" s="441">
        <f>SUM('SO MEI 2026 REV 4'!AT34:BD34)</f>
        <v>25459.16974193549</v>
      </c>
      <c r="G34" s="441">
        <f>SUM('SO MEI 2026 REV 4'!AY34:AZ34)</f>
        <v>1800</v>
      </c>
      <c r="H34" s="442">
        <f t="shared" si="36"/>
        <v>207989.77651612903</v>
      </c>
      <c r="I34" s="460">
        <f>'Summary sales'!D30</f>
        <v>132216.63000000003</v>
      </c>
      <c r="J34" s="460">
        <f>'Summary sales'!E30</f>
        <v>46551.240000000005</v>
      </c>
      <c r="K34" s="460">
        <f>'Summary sales'!F30</f>
        <v>9069.8000000000011</v>
      </c>
      <c r="L34" s="460">
        <f>'Summary sales'!G30</f>
        <v>0</v>
      </c>
      <c r="M34" s="460"/>
      <c r="N34" s="460">
        <f>'Summary sales'!I30</f>
        <v>0</v>
      </c>
      <c r="O34" s="460"/>
      <c r="P34" s="460"/>
      <c r="Q34" s="466">
        <f t="shared" si="37"/>
        <v>187837.67000000004</v>
      </c>
    </row>
    <row r="35" spans="1:17" ht="15.6">
      <c r="A35" s="641"/>
      <c r="B35" s="328">
        <f t="shared" si="33"/>
        <v>46166</v>
      </c>
      <c r="C35" s="544" t="str">
        <f t="shared" si="34"/>
        <v>Mgg</v>
      </c>
      <c r="D35" s="438">
        <f t="shared" si="35"/>
        <v>-3125.3533225806314</v>
      </c>
      <c r="E35" s="441">
        <f>SUM('SO MEI 2026 REV 4'!E35:AS35)</f>
        <v>141892.84358064519</v>
      </c>
      <c r="F35" s="441">
        <f>SUM('SO MEI 2026 REV 4'!AT35:BD35)</f>
        <v>25459.16974193549</v>
      </c>
      <c r="G35" s="441">
        <f>SUM('SO MEI 2026 REV 4'!AY35:AZ35)</f>
        <v>1800</v>
      </c>
      <c r="H35" s="442">
        <f t="shared" si="36"/>
        <v>169152.01332258066</v>
      </c>
      <c r="I35" s="460">
        <f>'Summary sales'!D31</f>
        <v>115021.73000000003</v>
      </c>
      <c r="J35" s="460">
        <f>'Summary sales'!E31</f>
        <v>41794.06</v>
      </c>
      <c r="K35" s="460">
        <f>'Summary sales'!F31</f>
        <v>5173.51</v>
      </c>
      <c r="L35" s="460">
        <f>'Summary sales'!G31</f>
        <v>0</v>
      </c>
      <c r="M35" s="460"/>
      <c r="N35" s="460">
        <f>'Summary sales'!I31</f>
        <v>4037.36</v>
      </c>
      <c r="O35" s="460"/>
      <c r="P35" s="460"/>
      <c r="Q35" s="466">
        <f t="shared" si="37"/>
        <v>166026.66000000003</v>
      </c>
    </row>
    <row r="36" spans="1:17" ht="15.6">
      <c r="A36" s="541"/>
      <c r="B36" s="334" t="s">
        <v>57</v>
      </c>
      <c r="C36" s="324"/>
      <c r="D36" s="444">
        <f t="shared" ref="D36:Q36" si="38">SUM(D29:D35)</f>
        <v>-144425.10854838713</v>
      </c>
      <c r="E36" s="445">
        <f t="shared" si="38"/>
        <v>1196105.8680967744</v>
      </c>
      <c r="F36" s="445">
        <f t="shared" si="38"/>
        <v>230223.93883870973</v>
      </c>
      <c r="G36" s="445">
        <f t="shared" si="38"/>
        <v>18209.501612903176</v>
      </c>
      <c r="H36" s="446">
        <f t="shared" si="38"/>
        <v>1444539.3085483871</v>
      </c>
      <c r="I36" s="461">
        <f t="shared" si="38"/>
        <v>903879.96</v>
      </c>
      <c r="J36" s="461">
        <f t="shared" si="38"/>
        <v>297827.86000000004</v>
      </c>
      <c r="K36" s="461">
        <f t="shared" si="38"/>
        <v>73526.98</v>
      </c>
      <c r="L36" s="461">
        <f t="shared" si="38"/>
        <v>9248.630000000001</v>
      </c>
      <c r="M36" s="461">
        <f t="shared" si="38"/>
        <v>0</v>
      </c>
      <c r="N36" s="461">
        <f t="shared" si="38"/>
        <v>15630.77</v>
      </c>
      <c r="O36" s="461">
        <f t="shared" si="38"/>
        <v>0</v>
      </c>
      <c r="P36" s="461">
        <f t="shared" si="38"/>
        <v>0</v>
      </c>
      <c r="Q36" s="467">
        <f t="shared" si="38"/>
        <v>1300114.2000000002</v>
      </c>
    </row>
    <row r="37" spans="1:17" ht="16.2" thickBot="1">
      <c r="A37" s="539"/>
      <c r="B37" s="334"/>
      <c r="C37" s="324"/>
      <c r="D37" s="438"/>
      <c r="E37" s="441"/>
      <c r="F37" s="441"/>
      <c r="G37" s="441"/>
      <c r="H37" s="442"/>
      <c r="I37" s="460"/>
      <c r="J37" s="460"/>
      <c r="K37" s="460"/>
      <c r="L37" s="460"/>
      <c r="M37" s="460"/>
      <c r="N37" s="460"/>
      <c r="O37" s="460"/>
      <c r="P37" s="460"/>
      <c r="Q37" s="466"/>
    </row>
    <row r="38" spans="1:17" ht="16.2" thickTop="1">
      <c r="A38" s="645">
        <f>WEEKNUM(B38)</f>
        <v>22</v>
      </c>
      <c r="B38" s="323">
        <f>B35+1</f>
        <v>46167</v>
      </c>
      <c r="C38" s="324" t="str">
        <f t="shared" ref="C38:C41" si="39">TEXT(B38,"ddd")</f>
        <v>Sen</v>
      </c>
      <c r="D38" s="438">
        <f t="shared" ref="D38" si="40">Q38-H38</f>
        <v>-44946.753935483866</v>
      </c>
      <c r="E38" s="441">
        <f>SUM('SO MEI 2026 REV 4'!E38:AS38)</f>
        <v>169696.48354838713</v>
      </c>
      <c r="F38" s="441">
        <f>SUM('SO MEI 2026 REV 4'!AT38:BD38)</f>
        <v>26581.070064516127</v>
      </c>
      <c r="G38" s="441">
        <f>SUM('SO MEI 2026 REV 4'!AY38:AZ38)</f>
        <v>2921.900322580635</v>
      </c>
      <c r="H38" s="442">
        <f t="shared" ref="H38" si="41">SUM(E38:G38)</f>
        <v>199199.45393548388</v>
      </c>
      <c r="I38" s="460">
        <f>'Summary sales'!D32</f>
        <v>99830.340000000026</v>
      </c>
      <c r="J38" s="460">
        <f>'Summary sales'!E32</f>
        <v>43926.34</v>
      </c>
      <c r="K38" s="460">
        <f>'Summary sales'!F32</f>
        <v>10496.02</v>
      </c>
      <c r="L38" s="460">
        <f>'Summary sales'!G32</f>
        <v>0</v>
      </c>
      <c r="M38" s="460"/>
      <c r="N38" s="460">
        <f>'Summary sales'!I32</f>
        <v>0</v>
      </c>
      <c r="O38" s="460"/>
      <c r="P38" s="460"/>
      <c r="Q38" s="466">
        <f t="shared" ref="Q38" si="42">SUM(I38:P38)</f>
        <v>154252.70000000001</v>
      </c>
    </row>
    <row r="39" spans="1:17" ht="15.6">
      <c r="A39" s="641"/>
      <c r="B39" s="323">
        <f t="shared" ref="B39:B41" si="43">B38+1</f>
        <v>46168</v>
      </c>
      <c r="C39" s="324" t="str">
        <f t="shared" si="39"/>
        <v>Sel</v>
      </c>
      <c r="D39" s="438">
        <f t="shared" ref="D39:D44" si="44">Q39-H39</f>
        <v>-13371.263935483876</v>
      </c>
      <c r="E39" s="441">
        <f>SUM('SO MEI 2026 REV 4'!E39:AS39)</f>
        <v>169696.48354838713</v>
      </c>
      <c r="F39" s="441">
        <f>SUM('SO MEI 2026 REV 4'!AT39:BD39)</f>
        <v>26581.070064516127</v>
      </c>
      <c r="G39" s="441">
        <f>SUM('SO MEI 2026 REV 4'!AY39:AZ39)</f>
        <v>2921.900322580635</v>
      </c>
      <c r="H39" s="442">
        <f t="shared" ref="H39:H44" si="45">SUM(E39:G39)</f>
        <v>199199.45393548388</v>
      </c>
      <c r="I39" s="460">
        <f>'Summary sales'!D33</f>
        <v>132357.88</v>
      </c>
      <c r="J39" s="460">
        <f>'Summary sales'!E33</f>
        <v>45522.35</v>
      </c>
      <c r="K39" s="460">
        <f>'Summary sales'!F33</f>
        <v>7947.96</v>
      </c>
      <c r="L39" s="460">
        <f>'Summary sales'!G33</f>
        <v>0</v>
      </c>
      <c r="M39" s="460"/>
      <c r="N39" s="460">
        <f>'Summary sales'!I33</f>
        <v>0</v>
      </c>
      <c r="O39" s="460"/>
      <c r="P39" s="460"/>
      <c r="Q39" s="466">
        <f t="shared" ref="Q39:Q44" si="46">SUM(I39:P39)</f>
        <v>185828.19</v>
      </c>
    </row>
    <row r="40" spans="1:17" ht="15.6">
      <c r="A40" s="641"/>
      <c r="B40" s="323">
        <f t="shared" si="43"/>
        <v>46169</v>
      </c>
      <c r="C40" s="324" t="str">
        <f t="shared" si="39"/>
        <v>Rab</v>
      </c>
      <c r="D40" s="438">
        <f t="shared" si="44"/>
        <v>31411.849354838661</v>
      </c>
      <c r="E40" s="441">
        <f>SUM('SO MEI 2026 REV 4'!E40:AS40)</f>
        <v>93900.081290322589</v>
      </c>
      <c r="F40" s="441">
        <f>SUM('SO MEI 2026 REV 4'!AT40:BD40)</f>
        <v>23044.559354838719</v>
      </c>
      <c r="G40" s="441">
        <f>SUM('SO MEI 2026 REV 4'!AY40:AZ40)</f>
        <v>1800</v>
      </c>
      <c r="H40" s="442">
        <f t="shared" si="45"/>
        <v>118744.6406451613</v>
      </c>
      <c r="I40" s="460">
        <f>'Summary sales'!D34</f>
        <v>90351.099999999977</v>
      </c>
      <c r="J40" s="460">
        <f>'Summary sales'!E34</f>
        <v>50815.289999999994</v>
      </c>
      <c r="K40" s="460">
        <f>'Summary sales'!F34</f>
        <v>8990.1</v>
      </c>
      <c r="L40" s="460">
        <f>'Summary sales'!G34</f>
        <v>0</v>
      </c>
      <c r="M40" s="460"/>
      <c r="N40" s="460">
        <f>'Summary sales'!I34</f>
        <v>0</v>
      </c>
      <c r="O40" s="460"/>
      <c r="P40" s="460"/>
      <c r="Q40" s="466">
        <f t="shared" si="46"/>
        <v>150156.48999999996</v>
      </c>
    </row>
    <row r="41" spans="1:17" ht="15.6">
      <c r="A41" s="641"/>
      <c r="B41" s="323">
        <f t="shared" si="43"/>
        <v>46170</v>
      </c>
      <c r="C41" s="324" t="str">
        <f t="shared" si="39"/>
        <v>Kam</v>
      </c>
      <c r="D41" s="438">
        <f t="shared" si="44"/>
        <v>-26990.719354838715</v>
      </c>
      <c r="E41" s="441">
        <f>SUM('SO MEI 2026 REV 4'!E41:AS41)</f>
        <v>135521.39000000001</v>
      </c>
      <c r="F41" s="441">
        <f>SUM('SO MEI 2026 REV 4'!AT41:BD41)</f>
        <v>23044.559354838719</v>
      </c>
      <c r="G41" s="441">
        <f>SUM('SO MEI 2026 REV 4'!AY41:AZ41)</f>
        <v>1800</v>
      </c>
      <c r="H41" s="442">
        <f t="shared" si="45"/>
        <v>160365.94935483873</v>
      </c>
      <c r="I41" s="460">
        <f>'Summary sales'!D35</f>
        <v>94599.679999999993</v>
      </c>
      <c r="J41" s="460">
        <f>'Summary sales'!E35</f>
        <v>36174.879999999997</v>
      </c>
      <c r="K41" s="460">
        <f>'Summary sales'!F35</f>
        <v>2600.67</v>
      </c>
      <c r="L41" s="460">
        <f>'Summary sales'!G35</f>
        <v>0</v>
      </c>
      <c r="M41" s="460"/>
      <c r="N41" s="460">
        <f>'Summary sales'!I35</f>
        <v>0</v>
      </c>
      <c r="O41" s="460"/>
      <c r="P41" s="460"/>
      <c r="Q41" s="466">
        <f t="shared" si="46"/>
        <v>133375.23000000001</v>
      </c>
    </row>
    <row r="42" spans="1:17" ht="15.6">
      <c r="A42" s="641"/>
      <c r="B42" s="323">
        <f t="shared" ref="B42:B44" si="47">B41+1</f>
        <v>46171</v>
      </c>
      <c r="C42" s="324" t="str">
        <f t="shared" ref="C42:C43" si="48">TEXT(B42,"ddd")</f>
        <v>Jum</v>
      </c>
      <c r="D42" s="438">
        <f t="shared" si="44"/>
        <v>-43368.533935483894</v>
      </c>
      <c r="E42" s="441">
        <f>SUM('SO MEI 2026 REV 4'!E42:AS42)</f>
        <v>175696.48354838713</v>
      </c>
      <c r="F42" s="441">
        <f>SUM('SO MEI 2026 REV 4'!AT42:BD42)</f>
        <v>26581.070064516127</v>
      </c>
      <c r="G42" s="441">
        <f>SUM('SO MEI 2026 REV 4'!AY42:AZ42)</f>
        <v>2921.900322580635</v>
      </c>
      <c r="H42" s="442">
        <f t="shared" si="45"/>
        <v>205199.45393548388</v>
      </c>
      <c r="I42" s="460">
        <f>'Summary sales'!D36</f>
        <v>119272.09999999999</v>
      </c>
      <c r="J42" s="460">
        <f>'Summary sales'!E36</f>
        <v>39989</v>
      </c>
      <c r="K42" s="460">
        <f>'Summary sales'!F36</f>
        <v>2569.8200000000002</v>
      </c>
      <c r="L42" s="460">
        <f>'Summary sales'!G36</f>
        <v>0</v>
      </c>
      <c r="M42" s="460"/>
      <c r="N42" s="460">
        <f>'Summary sales'!I36</f>
        <v>0</v>
      </c>
      <c r="O42" s="460"/>
      <c r="P42" s="460"/>
      <c r="Q42" s="466">
        <f t="shared" si="46"/>
        <v>161830.91999999998</v>
      </c>
    </row>
    <row r="43" spans="1:17" ht="15.6">
      <c r="A43" s="641"/>
      <c r="B43" s="328">
        <f t="shared" si="47"/>
        <v>46172</v>
      </c>
      <c r="C43" s="544" t="str">
        <f t="shared" si="48"/>
        <v>Sab</v>
      </c>
      <c r="D43" s="438">
        <f t="shared" si="44"/>
        <v>-6145.5035161290725</v>
      </c>
      <c r="E43" s="441">
        <f>SUM('SO MEI 2026 REV 4'!E43:AS43)</f>
        <v>175730.60677419355</v>
      </c>
      <c r="F43" s="441">
        <f>SUM('SO MEI 2026 REV 4'!AT43:BD43)</f>
        <v>25459.16974193549</v>
      </c>
      <c r="G43" s="441">
        <f>SUM('SO MEI 2026 REV 4'!AY43:AZ43)</f>
        <v>1800</v>
      </c>
      <c r="H43" s="442">
        <f t="shared" si="45"/>
        <v>202989.77651612903</v>
      </c>
      <c r="I43" s="460">
        <f>'Summary sales'!D37</f>
        <v>137856.84299999996</v>
      </c>
      <c r="J43" s="460">
        <f>'Summary sales'!E37</f>
        <v>44794.85</v>
      </c>
      <c r="K43" s="460">
        <f>'Summary sales'!F37</f>
        <v>14192.58</v>
      </c>
      <c r="L43" s="460">
        <f>'Summary sales'!G37</f>
        <v>0</v>
      </c>
      <c r="M43" s="460"/>
      <c r="N43" s="460">
        <f>'Summary sales'!I37</f>
        <v>0</v>
      </c>
      <c r="O43" s="460"/>
      <c r="P43" s="460"/>
      <c r="Q43" s="466">
        <f t="shared" si="46"/>
        <v>196844.27299999996</v>
      </c>
    </row>
    <row r="44" spans="1:17" ht="15.6">
      <c r="A44" s="641"/>
      <c r="B44" s="328">
        <f t="shared" si="47"/>
        <v>46173</v>
      </c>
      <c r="C44" s="544" t="str">
        <f t="shared" ref="C44" si="49">TEXT(B44,"ddd")</f>
        <v>Mgg</v>
      </c>
      <c r="D44" s="438">
        <f t="shared" si="44"/>
        <v>21244.07861290322</v>
      </c>
      <c r="E44" s="441">
        <f>SUM('SO MEI 2026 REV 4'!E44:AS44)</f>
        <v>104093.92164516129</v>
      </c>
      <c r="F44" s="441">
        <f>SUM('SO MEI 2026 REV 4'!AT44:BD44)</f>
        <v>25459.16974193549</v>
      </c>
      <c r="G44" s="441">
        <f>SUM('SO MEI 2026 REV 4'!AY44:AZ44)</f>
        <v>1800</v>
      </c>
      <c r="H44" s="442">
        <f t="shared" si="45"/>
        <v>131353.09138709679</v>
      </c>
      <c r="I44" s="460">
        <f>'Summary sales'!D38</f>
        <v>89995.16</v>
      </c>
      <c r="J44" s="460">
        <f>'Summary sales'!E38</f>
        <v>52915.06</v>
      </c>
      <c r="K44" s="460">
        <f>'Summary sales'!F38</f>
        <v>9686.9499999999989</v>
      </c>
      <c r="L44" s="460">
        <f>'Summary sales'!G38</f>
        <v>0</v>
      </c>
      <c r="M44" s="460"/>
      <c r="N44" s="460">
        <f>'Summary sales'!I38</f>
        <v>0</v>
      </c>
      <c r="O44" s="460"/>
      <c r="P44" s="460"/>
      <c r="Q44" s="466">
        <f t="shared" si="46"/>
        <v>152597.17000000001</v>
      </c>
    </row>
    <row r="45" spans="1:17" ht="15.6">
      <c r="A45" s="541"/>
      <c r="B45" s="334" t="s">
        <v>57</v>
      </c>
      <c r="C45" s="324"/>
      <c r="D45" s="444">
        <f t="shared" ref="D45:Q45" si="50">SUM(D38:D44)</f>
        <v>-82166.846709677542</v>
      </c>
      <c r="E45" s="445">
        <f t="shared" si="50"/>
        <v>1024335.450354839</v>
      </c>
      <c r="F45" s="445">
        <f t="shared" si="50"/>
        <v>176750.66838709678</v>
      </c>
      <c r="G45" s="445">
        <f t="shared" si="50"/>
        <v>15965.700967741906</v>
      </c>
      <c r="H45" s="446">
        <f t="shared" si="50"/>
        <v>1217051.8197096775</v>
      </c>
      <c r="I45" s="461">
        <f t="shared" si="50"/>
        <v>764263.103</v>
      </c>
      <c r="J45" s="461">
        <f t="shared" si="50"/>
        <v>314137.77</v>
      </c>
      <c r="K45" s="461">
        <f t="shared" si="50"/>
        <v>56484.1</v>
      </c>
      <c r="L45" s="461">
        <f t="shared" si="50"/>
        <v>0</v>
      </c>
      <c r="M45" s="461">
        <f t="shared" si="50"/>
        <v>0</v>
      </c>
      <c r="N45" s="461">
        <f t="shared" si="50"/>
        <v>0</v>
      </c>
      <c r="O45" s="461">
        <f t="shared" si="50"/>
        <v>0</v>
      </c>
      <c r="P45" s="461">
        <f t="shared" si="50"/>
        <v>0</v>
      </c>
      <c r="Q45" s="467">
        <f t="shared" si="50"/>
        <v>1134884.973</v>
      </c>
    </row>
    <row r="46" spans="1:17" ht="15.6">
      <c r="A46" s="539"/>
      <c r="B46" s="334"/>
      <c r="C46" s="324"/>
      <c r="D46" s="438"/>
      <c r="E46" s="441"/>
      <c r="F46" s="441"/>
      <c r="G46" s="441"/>
      <c r="H46" s="442"/>
      <c r="I46" s="460"/>
      <c r="J46" s="460"/>
      <c r="K46" s="460"/>
      <c r="L46" s="460"/>
      <c r="M46" s="460"/>
      <c r="N46" s="460"/>
      <c r="O46" s="460"/>
      <c r="P46" s="460"/>
      <c r="Q46" s="466"/>
    </row>
    <row r="47" spans="1:17" ht="15.6">
      <c r="A47" s="335"/>
      <c r="B47" s="447" t="s">
        <v>57</v>
      </c>
      <c r="C47" s="448"/>
      <c r="D47" s="449">
        <f>SUM(D45,D36,D27,D18,D9)</f>
        <v>-515886.84735483903</v>
      </c>
      <c r="E47" s="450">
        <f t="shared" ref="E47:Q47" si="51">SUM(E45,E36,E27,E18,E9)</f>
        <v>4898627.8424193561</v>
      </c>
      <c r="F47" s="450">
        <f t="shared" si="51"/>
        <v>798263.73245161306</v>
      </c>
      <c r="G47" s="450">
        <f t="shared" si="51"/>
        <v>74872.305483870805</v>
      </c>
      <c r="H47" s="451">
        <f t="shared" si="51"/>
        <v>5771763.8803548384</v>
      </c>
      <c r="I47" s="462">
        <f t="shared" si="51"/>
        <v>3497431.7230000002</v>
      </c>
      <c r="J47" s="462">
        <f t="shared" si="51"/>
        <v>1359563.2100000004</v>
      </c>
      <c r="K47" s="462">
        <f t="shared" si="51"/>
        <v>322512.27999999997</v>
      </c>
      <c r="L47" s="462">
        <f t="shared" si="51"/>
        <v>9248.630000000001</v>
      </c>
      <c r="M47" s="462">
        <f t="shared" si="51"/>
        <v>0</v>
      </c>
      <c r="N47" s="462">
        <f t="shared" si="51"/>
        <v>67121.19</v>
      </c>
      <c r="O47" s="462">
        <f t="shared" si="51"/>
        <v>0</v>
      </c>
      <c r="P47" s="462">
        <f t="shared" si="51"/>
        <v>0</v>
      </c>
      <c r="Q47" s="468">
        <f t="shared" si="51"/>
        <v>5255877.0330000008</v>
      </c>
    </row>
    <row r="48" spans="1:17" ht="15.6">
      <c r="A48" s="335"/>
      <c r="B48" s="452" t="s">
        <v>58</v>
      </c>
      <c r="C48" s="453"/>
      <c r="D48" s="454">
        <f>SUM(D38:D44,D29:D35,D20:D26,D11:D17,D6:D8)</f>
        <v>-515886.84735483915</v>
      </c>
      <c r="E48" s="455">
        <f t="shared" ref="E48:Q48" si="52">SUM(E38:E44,E29:E35,E20:E26,E11:E17,E6:E8)</f>
        <v>4898627.8424193561</v>
      </c>
      <c r="F48" s="455">
        <f t="shared" si="52"/>
        <v>798263.73245161294</v>
      </c>
      <c r="G48" s="455">
        <f t="shared" si="52"/>
        <v>74872.305483870805</v>
      </c>
      <c r="H48" s="456">
        <f t="shared" si="52"/>
        <v>5771763.8803548366</v>
      </c>
      <c r="I48" s="463">
        <f t="shared" si="52"/>
        <v>3497431.7229999993</v>
      </c>
      <c r="J48" s="463">
        <f t="shared" si="52"/>
        <v>1359563.2100000002</v>
      </c>
      <c r="K48" s="463">
        <f t="shared" si="52"/>
        <v>322512.28000000003</v>
      </c>
      <c r="L48" s="463">
        <f t="shared" si="52"/>
        <v>9248.630000000001</v>
      </c>
      <c r="M48" s="463">
        <f t="shared" si="52"/>
        <v>0</v>
      </c>
      <c r="N48" s="463">
        <f t="shared" si="52"/>
        <v>67121.190000000017</v>
      </c>
      <c r="O48" s="463">
        <f t="shared" si="52"/>
        <v>0</v>
      </c>
      <c r="P48" s="463">
        <f t="shared" si="52"/>
        <v>0</v>
      </c>
      <c r="Q48" s="469">
        <f t="shared" si="52"/>
        <v>5255877.0329999998</v>
      </c>
    </row>
    <row r="49" spans="1:4" ht="15.6">
      <c r="A49" s="457"/>
      <c r="B49" s="420"/>
      <c r="C49" s="420"/>
    </row>
    <row r="50" spans="1:4">
      <c r="A50" s="400"/>
      <c r="B50" s="400"/>
      <c r="C50" s="400"/>
    </row>
    <row r="51" spans="1:4">
      <c r="A51" s="400"/>
      <c r="B51" s="400"/>
      <c r="C51" s="400"/>
    </row>
    <row r="52" spans="1:4" ht="15.6">
      <c r="A52" s="421"/>
      <c r="B52" s="421"/>
      <c r="C52" s="421"/>
      <c r="D52" s="421"/>
    </row>
    <row r="53" spans="1:4">
      <c r="A53" s="400"/>
      <c r="B53" s="400"/>
      <c r="C53" s="400"/>
    </row>
    <row r="54" spans="1:4">
      <c r="A54" s="400"/>
      <c r="B54" s="400"/>
      <c r="C54" s="400"/>
    </row>
  </sheetData>
  <mergeCells count="8">
    <mergeCell ref="A20:A26"/>
    <mergeCell ref="A29:A35"/>
    <mergeCell ref="A38:A44"/>
    <mergeCell ref="E4:H4"/>
    <mergeCell ref="I4:Q4"/>
    <mergeCell ref="B5:C5"/>
    <mergeCell ref="A6:A8"/>
    <mergeCell ref="A11:A17"/>
  </mergeCells>
  <conditionalFormatting sqref="A10">
    <cfRule type="cellIs" dxfId="124" priority="9" operator="lessThan">
      <formula>0</formula>
    </cfRule>
  </conditionalFormatting>
  <conditionalFormatting sqref="A19">
    <cfRule type="cellIs" dxfId="123" priority="7" operator="lessThan">
      <formula>0</formula>
    </cfRule>
  </conditionalFormatting>
  <conditionalFormatting sqref="A28">
    <cfRule type="cellIs" dxfId="122" priority="5" operator="lessThan">
      <formula>0</formula>
    </cfRule>
  </conditionalFormatting>
  <conditionalFormatting sqref="A37">
    <cfRule type="cellIs" dxfId="121" priority="3" operator="lessThan">
      <formula>0</formula>
    </cfRule>
  </conditionalFormatting>
  <conditionalFormatting sqref="A46">
    <cfRule type="cellIs" dxfId="120" priority="1" operator="lessThan">
      <formula>0</formula>
    </cfRule>
  </conditionalFormatting>
  <conditionalFormatting sqref="A5:B5">
    <cfRule type="cellIs" dxfId="119" priority="17" operator="lessThan">
      <formula>0</formula>
    </cfRule>
  </conditionalFormatting>
  <conditionalFormatting sqref="A49:C53">
    <cfRule type="cellIs" dxfId="118" priority="19" operator="lessThan">
      <formula>0</formula>
    </cfRule>
  </conditionalFormatting>
  <conditionalFormatting sqref="B38:B44">
    <cfRule type="cellIs" dxfId="117" priority="15" operator="lessThan">
      <formula>0</formula>
    </cfRule>
  </conditionalFormatting>
  <conditionalFormatting sqref="B9:C12">
    <cfRule type="cellIs" dxfId="116" priority="10" operator="lessThan">
      <formula>0</formula>
    </cfRule>
  </conditionalFormatting>
  <conditionalFormatting sqref="B47:D48">
    <cfRule type="cellIs" dxfId="115" priority="20" operator="lessThan">
      <formula>0</formula>
    </cfRule>
  </conditionalFormatting>
  <conditionalFormatting sqref="D6:D46">
    <cfRule type="cellIs" dxfId="114" priority="2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4"/>
  <sheetViews>
    <sheetView zoomScale="85" zoomScaleNormal="85" workbookViewId="0">
      <pane xSplit="3" ySplit="5" topLeftCell="D6" activePane="bottomRight" state="frozen"/>
      <selection pane="topRight"/>
      <selection pane="bottomLeft"/>
      <selection pane="bottomRight" activeCell="D45" sqref="D45"/>
    </sheetView>
  </sheetViews>
  <sheetFormatPr defaultColWidth="9.109375" defaultRowHeight="14.4"/>
  <cols>
    <col min="1" max="1" width="12.88671875" style="368" customWidth="1"/>
    <col min="2" max="2" width="15.5546875" style="368" customWidth="1"/>
    <col min="3" max="3" width="13" style="368" customWidth="1"/>
    <col min="4" max="4" width="25.5546875" style="399" customWidth="1"/>
    <col min="5" max="5" width="24.5546875" style="400" customWidth="1"/>
    <col min="6" max="12" width="24.6640625" style="400" customWidth="1"/>
    <col min="13" max="16384" width="9.109375" style="368"/>
  </cols>
  <sheetData>
    <row r="1" spans="1:12" ht="15" customHeight="1">
      <c r="A1" s="401" t="s">
        <v>83</v>
      </c>
      <c r="B1" s="401"/>
      <c r="C1" s="401"/>
      <c r="D1" s="402"/>
    </row>
    <row r="2" spans="1:12" ht="15" customHeight="1">
      <c r="A2" s="401"/>
      <c r="B2" s="401"/>
      <c r="C2" s="401"/>
      <c r="D2" s="402"/>
    </row>
    <row r="3" spans="1:12" ht="15" customHeight="1">
      <c r="A3" s="401"/>
      <c r="B3" s="401"/>
      <c r="C3" s="401"/>
      <c r="D3" s="402"/>
    </row>
    <row r="4" spans="1:12" ht="15" customHeight="1">
      <c r="A4" s="403">
        <f>'KEBUTUHAN GAS'!A4</f>
        <v>46143</v>
      </c>
      <c r="B4" s="403"/>
      <c r="C4" s="403"/>
      <c r="D4" s="404"/>
    </row>
    <row r="5" spans="1:12" ht="15" customHeight="1" thickTop="1" thickBot="1">
      <c r="A5" s="405" t="s">
        <v>5</v>
      </c>
      <c r="B5" s="643" t="s">
        <v>6</v>
      </c>
      <c r="C5" s="644"/>
      <c r="D5" s="406" t="s">
        <v>7</v>
      </c>
      <c r="E5" s="407" t="s">
        <v>73</v>
      </c>
      <c r="F5" s="407" t="s">
        <v>74</v>
      </c>
      <c r="G5" s="407" t="s">
        <v>75</v>
      </c>
      <c r="H5" s="407" t="s">
        <v>76</v>
      </c>
      <c r="I5" s="407" t="s">
        <v>77</v>
      </c>
      <c r="J5" s="407" t="s">
        <v>78</v>
      </c>
      <c r="K5" s="424" t="s">
        <v>79</v>
      </c>
      <c r="L5" s="425" t="s">
        <v>80</v>
      </c>
    </row>
    <row r="6" spans="1:12" ht="16.2" thickTop="1">
      <c r="A6" s="645">
        <f>WEEKNUM(B6)</f>
        <v>18</v>
      </c>
      <c r="B6" s="319">
        <f>A4</f>
        <v>46143</v>
      </c>
      <c r="C6" s="320" t="str">
        <f t="shared" ref="C6:C8" si="0">TEXT(B6,"ddd")</f>
        <v>Jum</v>
      </c>
      <c r="D6" s="408">
        <f>SUM(E6:L6)</f>
        <v>137700</v>
      </c>
      <c r="E6" s="409">
        <f>3.5*24000</f>
        <v>84000</v>
      </c>
      <c r="F6" s="409">
        <f>1.4*24000</f>
        <v>33600</v>
      </c>
      <c r="G6" s="409">
        <f>0.4*24000</f>
        <v>9600</v>
      </c>
      <c r="H6" s="409">
        <f>2*5000</f>
        <v>10000</v>
      </c>
      <c r="I6" s="409">
        <f>'SO MEI 2026 REV 4'!BD6</f>
        <v>0</v>
      </c>
      <c r="J6" s="409">
        <f>'SO MEI 2026 REV 4'!AS6</f>
        <v>500</v>
      </c>
      <c r="K6" s="426">
        <f>'SO MEI 2026 REV 4'!BB6+'SO MEI 2026 REV 4'!BC6</f>
        <v>0</v>
      </c>
      <c r="L6" s="427">
        <v>0</v>
      </c>
    </row>
    <row r="7" spans="1:12" ht="15.6">
      <c r="A7" s="641"/>
      <c r="B7" s="328">
        <f t="shared" ref="B7:B8" si="1">B6+1</f>
        <v>46144</v>
      </c>
      <c r="C7" s="544" t="str">
        <f t="shared" si="0"/>
        <v>Sab</v>
      </c>
      <c r="D7" s="325">
        <f t="shared" ref="D7:D8" si="2">SUM(E7:L7)</f>
        <v>137700</v>
      </c>
      <c r="E7" s="325">
        <f t="shared" ref="E7:E8" si="3">3.5*24000</f>
        <v>84000</v>
      </c>
      <c r="F7" s="325">
        <f t="shared" ref="F7:F8" si="4">1.4*24000</f>
        <v>33600</v>
      </c>
      <c r="G7" s="325">
        <f t="shared" ref="G7:G8" si="5">0.4*24000</f>
        <v>9600</v>
      </c>
      <c r="H7" s="325">
        <f t="shared" ref="H7:H8" si="6">2*5000</f>
        <v>10000</v>
      </c>
      <c r="I7" s="325">
        <f>'SO MEI 2026 REV 4'!BD7</f>
        <v>0</v>
      </c>
      <c r="J7" s="325">
        <f>'SO MEI 2026 REV 4'!AS7</f>
        <v>500</v>
      </c>
      <c r="K7" s="325">
        <f>'SO MEI 2026 REV 4'!BB7+'SO MEI 2026 REV 4'!BC7</f>
        <v>0</v>
      </c>
      <c r="L7" s="428">
        <v>0</v>
      </c>
    </row>
    <row r="8" spans="1:12" s="367" customFormat="1" ht="15.6">
      <c r="A8" s="641"/>
      <c r="B8" s="328">
        <f t="shared" si="1"/>
        <v>46145</v>
      </c>
      <c r="C8" s="544" t="str">
        <f t="shared" si="0"/>
        <v>Mgg</v>
      </c>
      <c r="D8" s="410">
        <f t="shared" si="2"/>
        <v>147300</v>
      </c>
      <c r="E8" s="325">
        <f t="shared" si="3"/>
        <v>84000</v>
      </c>
      <c r="F8" s="325">
        <f t="shared" si="4"/>
        <v>33600</v>
      </c>
      <c r="G8" s="325">
        <f t="shared" si="5"/>
        <v>9600</v>
      </c>
      <c r="H8" s="325">
        <f t="shared" si="6"/>
        <v>10000</v>
      </c>
      <c r="I8" s="325">
        <f>'SO MEI 2026 REV 4'!BD8</f>
        <v>6600</v>
      </c>
      <c r="J8" s="325">
        <f>'SO MEI 2026 REV 4'!AS8</f>
        <v>3500</v>
      </c>
      <c r="K8" s="429">
        <f>'SO MEI 2026 REV 4'!BB8+'SO MEI 2026 REV 4'!BC8</f>
        <v>0</v>
      </c>
      <c r="L8" s="428">
        <v>0</v>
      </c>
    </row>
    <row r="9" spans="1:12" s="398" customFormat="1" ht="15.6">
      <c r="A9" s="541"/>
      <c r="B9" s="329" t="s">
        <v>57</v>
      </c>
      <c r="C9" s="330"/>
      <c r="D9" s="411">
        <f>SUM(D6:D8)</f>
        <v>422700</v>
      </c>
      <c r="E9" s="411">
        <f t="shared" ref="E9:L9" si="7">SUM(E6:E8)</f>
        <v>252000</v>
      </c>
      <c r="F9" s="411">
        <f t="shared" si="7"/>
        <v>100800</v>
      </c>
      <c r="G9" s="411">
        <f t="shared" si="7"/>
        <v>28800</v>
      </c>
      <c r="H9" s="411">
        <f t="shared" si="7"/>
        <v>30000</v>
      </c>
      <c r="I9" s="411">
        <f t="shared" si="7"/>
        <v>6600</v>
      </c>
      <c r="J9" s="411">
        <f t="shared" si="7"/>
        <v>4500</v>
      </c>
      <c r="K9" s="411">
        <f t="shared" si="7"/>
        <v>0</v>
      </c>
      <c r="L9" s="430">
        <f t="shared" si="7"/>
        <v>0</v>
      </c>
    </row>
    <row r="10" spans="1:12" ht="16.2" thickBot="1">
      <c r="A10" s="333"/>
      <c r="B10" s="323"/>
      <c r="C10" s="324"/>
      <c r="D10" s="410"/>
      <c r="E10" s="325"/>
      <c r="F10" s="325"/>
      <c r="G10" s="325"/>
      <c r="H10" s="325"/>
      <c r="I10" s="325"/>
      <c r="J10" s="325"/>
      <c r="K10" s="325"/>
      <c r="L10" s="428"/>
    </row>
    <row r="11" spans="1:12" ht="16.2" thickTop="1">
      <c r="A11" s="645">
        <f>WEEKNUM(B11)</f>
        <v>19</v>
      </c>
      <c r="B11" s="323">
        <f>B8+1</f>
        <v>46146</v>
      </c>
      <c r="C11" s="324" t="str">
        <f t="shared" ref="C11:C15" si="8">TEXT(B11,"ddd")</f>
        <v>Sen</v>
      </c>
      <c r="D11" s="325">
        <f t="shared" ref="D11:D15" si="9">SUM(E11:L11)</f>
        <v>147300.06225806451</v>
      </c>
      <c r="E11" s="325">
        <f t="shared" ref="E11:E17" si="10">3.5*24000</f>
        <v>84000</v>
      </c>
      <c r="F11" s="325">
        <f t="shared" ref="F11:F17" si="11">1.4*24000</f>
        <v>33600</v>
      </c>
      <c r="G11" s="325">
        <f t="shared" ref="G11:G17" si="12">0.4*24000</f>
        <v>9600</v>
      </c>
      <c r="H11" s="325">
        <f t="shared" ref="H11:H17" si="13">2*5000</f>
        <v>10000</v>
      </c>
      <c r="I11" s="325">
        <f>'SO MEI 2026 REV 4'!BD11</f>
        <v>6600.0622580645213</v>
      </c>
      <c r="J11" s="325">
        <f>'SO MEI 2026 REV 4'!AS11</f>
        <v>3500</v>
      </c>
      <c r="K11" s="325">
        <f>'SO MEI 2026 REV 4'!BB11+'SO MEI 2026 REV 4'!BC11</f>
        <v>0</v>
      </c>
      <c r="L11" s="428">
        <v>0</v>
      </c>
    </row>
    <row r="12" spans="1:12" ht="15.6">
      <c r="A12" s="641"/>
      <c r="B12" s="323">
        <f t="shared" ref="B12:B15" si="14">B11+1</f>
        <v>46147</v>
      </c>
      <c r="C12" s="324" t="str">
        <f t="shared" si="8"/>
        <v>Sel</v>
      </c>
      <c r="D12" s="325">
        <f t="shared" si="9"/>
        <v>147300.06225806451</v>
      </c>
      <c r="E12" s="325">
        <f t="shared" si="10"/>
        <v>84000</v>
      </c>
      <c r="F12" s="325">
        <f t="shared" si="11"/>
        <v>33600</v>
      </c>
      <c r="G12" s="325">
        <f t="shared" si="12"/>
        <v>9600</v>
      </c>
      <c r="H12" s="325">
        <f t="shared" si="13"/>
        <v>10000</v>
      </c>
      <c r="I12" s="325">
        <f>'SO MEI 2026 REV 4'!BD12</f>
        <v>6600.0622580645213</v>
      </c>
      <c r="J12" s="325">
        <f>'SO MEI 2026 REV 4'!AS12</f>
        <v>3500</v>
      </c>
      <c r="K12" s="325">
        <f>'SO MEI 2026 REV 4'!BB12+'SO MEI 2026 REV 4'!BC12</f>
        <v>0</v>
      </c>
      <c r="L12" s="428">
        <v>0</v>
      </c>
    </row>
    <row r="13" spans="1:12" ht="15.6">
      <c r="A13" s="641"/>
      <c r="B13" s="323">
        <f t="shared" si="14"/>
        <v>46148</v>
      </c>
      <c r="C13" s="324" t="str">
        <f t="shared" si="8"/>
        <v>Rab</v>
      </c>
      <c r="D13" s="325">
        <f t="shared" si="9"/>
        <v>147300.06225806451</v>
      </c>
      <c r="E13" s="325">
        <f t="shared" si="10"/>
        <v>84000</v>
      </c>
      <c r="F13" s="325">
        <f t="shared" si="11"/>
        <v>33600</v>
      </c>
      <c r="G13" s="325">
        <f t="shared" si="12"/>
        <v>9600</v>
      </c>
      <c r="H13" s="325">
        <f t="shared" si="13"/>
        <v>10000</v>
      </c>
      <c r="I13" s="325">
        <f>'SO MEI 2026 REV 4'!BD13</f>
        <v>6600.0622580645213</v>
      </c>
      <c r="J13" s="325">
        <f>'SO MEI 2026 REV 4'!AS13</f>
        <v>3500</v>
      </c>
      <c r="K13" s="325">
        <f>'SO MEI 2026 REV 4'!BB13+'SO MEI 2026 REV 4'!BC13</f>
        <v>0</v>
      </c>
      <c r="L13" s="428">
        <v>0</v>
      </c>
    </row>
    <row r="14" spans="1:12" ht="15.6">
      <c r="A14" s="641"/>
      <c r="B14" s="323">
        <f t="shared" si="14"/>
        <v>46149</v>
      </c>
      <c r="C14" s="324" t="str">
        <f t="shared" si="8"/>
        <v>Kam</v>
      </c>
      <c r="D14" s="325">
        <f t="shared" si="9"/>
        <v>147300.06225806451</v>
      </c>
      <c r="E14" s="325">
        <f t="shared" si="10"/>
        <v>84000</v>
      </c>
      <c r="F14" s="325">
        <f t="shared" si="11"/>
        <v>33600</v>
      </c>
      <c r="G14" s="325">
        <f t="shared" si="12"/>
        <v>9600</v>
      </c>
      <c r="H14" s="325">
        <f t="shared" si="13"/>
        <v>10000</v>
      </c>
      <c r="I14" s="325">
        <f>'SO MEI 2026 REV 4'!BD14</f>
        <v>6600.0622580645213</v>
      </c>
      <c r="J14" s="325">
        <f>'SO MEI 2026 REV 4'!AS14</f>
        <v>3500</v>
      </c>
      <c r="K14" s="325">
        <f>'SO MEI 2026 REV 4'!BB14+'SO MEI 2026 REV 4'!BC14</f>
        <v>0</v>
      </c>
      <c r="L14" s="428">
        <v>0</v>
      </c>
    </row>
    <row r="15" spans="1:12" ht="15.6">
      <c r="A15" s="641"/>
      <c r="B15" s="323">
        <f t="shared" si="14"/>
        <v>46150</v>
      </c>
      <c r="C15" s="324" t="str">
        <f t="shared" si="8"/>
        <v>Jum</v>
      </c>
      <c r="D15" s="325">
        <f t="shared" si="9"/>
        <v>147300.06225806451</v>
      </c>
      <c r="E15" s="325">
        <f t="shared" si="10"/>
        <v>84000</v>
      </c>
      <c r="F15" s="325">
        <f t="shared" si="11"/>
        <v>33600</v>
      </c>
      <c r="G15" s="325">
        <f t="shared" si="12"/>
        <v>9600</v>
      </c>
      <c r="H15" s="325">
        <f t="shared" si="13"/>
        <v>10000</v>
      </c>
      <c r="I15" s="325">
        <f>'SO MEI 2026 REV 4'!BD15</f>
        <v>6600.0622580645213</v>
      </c>
      <c r="J15" s="325">
        <f>'SO MEI 2026 REV 4'!AS15</f>
        <v>3500</v>
      </c>
      <c r="K15" s="325">
        <f>'SO MEI 2026 REV 4'!BB15+'SO MEI 2026 REV 4'!BC15</f>
        <v>0</v>
      </c>
      <c r="L15" s="428">
        <v>0</v>
      </c>
    </row>
    <row r="16" spans="1:12" ht="15.6">
      <c r="A16" s="641"/>
      <c r="B16" s="328">
        <f t="shared" ref="B16:B17" si="15">B15+1</f>
        <v>46151</v>
      </c>
      <c r="C16" s="544" t="str">
        <f t="shared" ref="C16:C17" si="16">TEXT(B16,"ddd")</f>
        <v>Sab</v>
      </c>
      <c r="D16" s="325">
        <f t="shared" ref="D16:D17" si="17">SUM(E16:L16)</f>
        <v>147300.06225806451</v>
      </c>
      <c r="E16" s="325">
        <f t="shared" si="10"/>
        <v>84000</v>
      </c>
      <c r="F16" s="325">
        <f t="shared" si="11"/>
        <v>33600</v>
      </c>
      <c r="G16" s="325">
        <f t="shared" si="12"/>
        <v>9600</v>
      </c>
      <c r="H16" s="325">
        <f t="shared" si="13"/>
        <v>10000</v>
      </c>
      <c r="I16" s="325">
        <f>'SO MEI 2026 REV 4'!BD16</f>
        <v>6600.0622580645213</v>
      </c>
      <c r="J16" s="325">
        <f>'SO MEI 2026 REV 4'!AS16</f>
        <v>3500</v>
      </c>
      <c r="K16" s="325">
        <f>'SO MEI 2026 REV 4'!BB16+'SO MEI 2026 REV 4'!BC16</f>
        <v>0</v>
      </c>
      <c r="L16" s="428">
        <v>0</v>
      </c>
    </row>
    <row r="17" spans="1:12" s="367" customFormat="1" ht="15.6">
      <c r="A17" s="641"/>
      <c r="B17" s="328">
        <f t="shared" si="15"/>
        <v>46152</v>
      </c>
      <c r="C17" s="544" t="str">
        <f t="shared" si="16"/>
        <v>Mgg</v>
      </c>
      <c r="D17" s="410">
        <f t="shared" si="17"/>
        <v>140700</v>
      </c>
      <c r="E17" s="325">
        <f t="shared" si="10"/>
        <v>84000</v>
      </c>
      <c r="F17" s="325">
        <f t="shared" si="11"/>
        <v>33600</v>
      </c>
      <c r="G17" s="325">
        <f t="shared" si="12"/>
        <v>9600</v>
      </c>
      <c r="H17" s="325">
        <f t="shared" si="13"/>
        <v>10000</v>
      </c>
      <c r="I17" s="325">
        <f>'SO MEI 2026 REV 4'!BD17</f>
        <v>0</v>
      </c>
      <c r="J17" s="325">
        <f>'SO MEI 2026 REV 4'!AS17</f>
        <v>3500</v>
      </c>
      <c r="K17" s="325">
        <f>'SO MEI 2026 REV 4'!BB17+'SO MEI 2026 REV 4'!BC17</f>
        <v>0</v>
      </c>
      <c r="L17" s="428">
        <v>0</v>
      </c>
    </row>
    <row r="18" spans="1:12" s="398" customFormat="1" ht="15.6">
      <c r="A18" s="541"/>
      <c r="B18" s="329" t="s">
        <v>57</v>
      </c>
      <c r="C18" s="330"/>
      <c r="D18" s="411">
        <f t="shared" ref="D18:L18" si="18">SUM(D11:D17)</f>
        <v>1024500.3735483871</v>
      </c>
      <c r="E18" s="411">
        <f t="shared" si="18"/>
        <v>588000</v>
      </c>
      <c r="F18" s="411">
        <f t="shared" si="18"/>
        <v>235200</v>
      </c>
      <c r="G18" s="411">
        <f t="shared" si="18"/>
        <v>67200</v>
      </c>
      <c r="H18" s="411">
        <f t="shared" si="18"/>
        <v>70000</v>
      </c>
      <c r="I18" s="411">
        <f t="shared" si="18"/>
        <v>39600.373548387128</v>
      </c>
      <c r="J18" s="411">
        <f t="shared" si="18"/>
        <v>24500</v>
      </c>
      <c r="K18" s="411">
        <f t="shared" si="18"/>
        <v>0</v>
      </c>
      <c r="L18" s="430">
        <f t="shared" si="18"/>
        <v>0</v>
      </c>
    </row>
    <row r="19" spans="1:12" ht="16.2" thickBot="1">
      <c r="A19" s="539"/>
      <c r="B19" s="334"/>
      <c r="C19" s="324"/>
      <c r="D19" s="410"/>
      <c r="E19" s="325"/>
      <c r="F19" s="325"/>
      <c r="G19" s="325"/>
      <c r="H19" s="325"/>
      <c r="I19" s="325"/>
      <c r="J19" s="325"/>
      <c r="K19" s="325"/>
      <c r="L19" s="428"/>
    </row>
    <row r="20" spans="1:12" ht="16.2" thickTop="1">
      <c r="A20" s="645">
        <f>WEEKNUM(B20)</f>
        <v>20</v>
      </c>
      <c r="B20" s="323">
        <f>B17+1</f>
        <v>46153</v>
      </c>
      <c r="C20" s="324" t="str">
        <f t="shared" ref="C20:C23" si="19">TEXT(B20,"ddd")</f>
        <v>Sen</v>
      </c>
      <c r="D20" s="410">
        <f t="shared" ref="D20:D23" si="20">SUM(E20:L20)</f>
        <v>147300.06225806451</v>
      </c>
      <c r="E20" s="325">
        <f t="shared" ref="E20:E26" si="21">3.5*24000</f>
        <v>84000</v>
      </c>
      <c r="F20" s="325">
        <f t="shared" ref="F20:F26" si="22">1.4*24000</f>
        <v>33600</v>
      </c>
      <c r="G20" s="325">
        <f t="shared" ref="G20:G26" si="23">0.4*24000</f>
        <v>9600</v>
      </c>
      <c r="H20" s="325">
        <f t="shared" ref="H20:H26" si="24">2*5000</f>
        <v>10000</v>
      </c>
      <c r="I20" s="325">
        <f>'SO MEI 2026 REV 4'!BD20</f>
        <v>6600.0622580645213</v>
      </c>
      <c r="J20" s="325">
        <f>'SO MEI 2026 REV 4'!AS20</f>
        <v>3500</v>
      </c>
      <c r="K20" s="325">
        <f>'SO MEI 2026 REV 4'!BB20+'SO MEI 2026 REV 4'!BC20</f>
        <v>0</v>
      </c>
      <c r="L20" s="428">
        <v>0</v>
      </c>
    </row>
    <row r="21" spans="1:12" ht="15.6">
      <c r="A21" s="641"/>
      <c r="B21" s="323">
        <f t="shared" ref="B21:B23" si="25">B20+1</f>
        <v>46154</v>
      </c>
      <c r="C21" s="324" t="str">
        <f t="shared" si="19"/>
        <v>Sel</v>
      </c>
      <c r="D21" s="410">
        <f t="shared" si="20"/>
        <v>167300.06225806451</v>
      </c>
      <c r="E21" s="325">
        <f t="shared" si="21"/>
        <v>84000</v>
      </c>
      <c r="F21" s="325">
        <f t="shared" si="22"/>
        <v>33600</v>
      </c>
      <c r="G21" s="325">
        <f t="shared" si="23"/>
        <v>9600</v>
      </c>
      <c r="H21" s="325">
        <f t="shared" si="24"/>
        <v>10000</v>
      </c>
      <c r="I21" s="325">
        <f>'SO MEI 2026 REV 4'!BD21</f>
        <v>6600.0622580645213</v>
      </c>
      <c r="J21" s="325">
        <f>'SO MEI 2026 REV 4'!AS21</f>
        <v>3500</v>
      </c>
      <c r="K21" s="325">
        <f>'SO MEI 2026 REV 4'!BB21+'SO MEI 2026 REV 4'!BC21</f>
        <v>20000</v>
      </c>
      <c r="L21" s="428">
        <v>0</v>
      </c>
    </row>
    <row r="22" spans="1:12" ht="15.6">
      <c r="A22" s="641"/>
      <c r="B22" s="323">
        <f t="shared" si="25"/>
        <v>46155</v>
      </c>
      <c r="C22" s="324" t="str">
        <f t="shared" si="19"/>
        <v>Rab</v>
      </c>
      <c r="D22" s="410">
        <f t="shared" si="20"/>
        <v>167300.06225806451</v>
      </c>
      <c r="E22" s="325">
        <f t="shared" si="21"/>
        <v>84000</v>
      </c>
      <c r="F22" s="325">
        <f t="shared" si="22"/>
        <v>33600</v>
      </c>
      <c r="G22" s="325">
        <f t="shared" si="23"/>
        <v>9600</v>
      </c>
      <c r="H22" s="325">
        <f t="shared" si="24"/>
        <v>10000</v>
      </c>
      <c r="I22" s="325">
        <f>'SO MEI 2026 REV 4'!BD22</f>
        <v>6600.0622580645213</v>
      </c>
      <c r="J22" s="325">
        <f>'SO MEI 2026 REV 4'!AS22</f>
        <v>3500</v>
      </c>
      <c r="K22" s="325">
        <f>'SO MEI 2026 REV 4'!BB22+'SO MEI 2026 REV 4'!BC22</f>
        <v>20000</v>
      </c>
      <c r="L22" s="428">
        <v>0</v>
      </c>
    </row>
    <row r="23" spans="1:12" ht="15.6">
      <c r="A23" s="641"/>
      <c r="B23" s="323">
        <f t="shared" si="25"/>
        <v>46156</v>
      </c>
      <c r="C23" s="324" t="str">
        <f t="shared" si="19"/>
        <v>Kam</v>
      </c>
      <c r="D23" s="410">
        <f t="shared" si="20"/>
        <v>167300.06225806451</v>
      </c>
      <c r="E23" s="325">
        <f t="shared" si="21"/>
        <v>84000</v>
      </c>
      <c r="F23" s="325">
        <f t="shared" si="22"/>
        <v>33600</v>
      </c>
      <c r="G23" s="325">
        <f t="shared" si="23"/>
        <v>9600</v>
      </c>
      <c r="H23" s="325">
        <f t="shared" si="24"/>
        <v>10000</v>
      </c>
      <c r="I23" s="325">
        <f>'SO MEI 2026 REV 4'!BD23</f>
        <v>6600.0622580645213</v>
      </c>
      <c r="J23" s="325">
        <f>'SO MEI 2026 REV 4'!AS23</f>
        <v>3500</v>
      </c>
      <c r="K23" s="325">
        <f>'SO MEI 2026 REV 4'!BB23+'SO MEI 2026 REV 4'!BC23</f>
        <v>20000</v>
      </c>
      <c r="L23" s="428">
        <v>0</v>
      </c>
    </row>
    <row r="24" spans="1:12" ht="15.6">
      <c r="A24" s="641"/>
      <c r="B24" s="323">
        <f t="shared" ref="B24:B26" si="26">B23+1</f>
        <v>46157</v>
      </c>
      <c r="C24" s="324" t="str">
        <f t="shared" ref="C24:C26" si="27">TEXT(B24,"ddd")</f>
        <v>Jum</v>
      </c>
      <c r="D24" s="410">
        <f t="shared" ref="D24:D26" si="28">SUM(E24:L24)</f>
        <v>167300.06225806451</v>
      </c>
      <c r="E24" s="325">
        <f t="shared" si="21"/>
        <v>84000</v>
      </c>
      <c r="F24" s="325">
        <f t="shared" si="22"/>
        <v>33600</v>
      </c>
      <c r="G24" s="325">
        <f t="shared" si="23"/>
        <v>9600</v>
      </c>
      <c r="H24" s="325">
        <f t="shared" si="24"/>
        <v>10000</v>
      </c>
      <c r="I24" s="325">
        <f>'SO MEI 2026 REV 4'!BD24</f>
        <v>6600.0622580645213</v>
      </c>
      <c r="J24" s="325">
        <f>'SO MEI 2026 REV 4'!AS24</f>
        <v>3500</v>
      </c>
      <c r="K24" s="325">
        <f>'SO MEI 2026 REV 4'!BB24+'SO MEI 2026 REV 4'!BC24</f>
        <v>20000</v>
      </c>
      <c r="L24" s="428">
        <v>0</v>
      </c>
    </row>
    <row r="25" spans="1:12" ht="15.6">
      <c r="A25" s="641"/>
      <c r="B25" s="328">
        <f t="shared" si="26"/>
        <v>46158</v>
      </c>
      <c r="C25" s="544" t="str">
        <f t="shared" si="27"/>
        <v>Sab</v>
      </c>
      <c r="D25" s="325">
        <f t="shared" si="28"/>
        <v>167300.06225806451</v>
      </c>
      <c r="E25" s="325">
        <f t="shared" si="21"/>
        <v>84000</v>
      </c>
      <c r="F25" s="325">
        <f t="shared" si="22"/>
        <v>33600</v>
      </c>
      <c r="G25" s="325">
        <f t="shared" si="23"/>
        <v>9600</v>
      </c>
      <c r="H25" s="325">
        <f t="shared" si="24"/>
        <v>10000</v>
      </c>
      <c r="I25" s="325">
        <f>'SO MEI 2026 REV 4'!BD25</f>
        <v>6600.0622580645213</v>
      </c>
      <c r="J25" s="325">
        <f>'SO MEI 2026 REV 4'!AS25</f>
        <v>3500</v>
      </c>
      <c r="K25" s="325">
        <f>'SO MEI 2026 REV 4'!BB25+'SO MEI 2026 REV 4'!BC25</f>
        <v>20000</v>
      </c>
      <c r="L25" s="428">
        <v>0</v>
      </c>
    </row>
    <row r="26" spans="1:12" s="367" customFormat="1" ht="15.6">
      <c r="A26" s="641"/>
      <c r="B26" s="328">
        <f t="shared" si="26"/>
        <v>46159</v>
      </c>
      <c r="C26" s="544" t="str">
        <f t="shared" si="27"/>
        <v>Mgg</v>
      </c>
      <c r="D26" s="410">
        <f t="shared" si="28"/>
        <v>160700</v>
      </c>
      <c r="E26" s="325">
        <f t="shared" si="21"/>
        <v>84000</v>
      </c>
      <c r="F26" s="325">
        <f t="shared" si="22"/>
        <v>33600</v>
      </c>
      <c r="G26" s="325">
        <f t="shared" si="23"/>
        <v>9600</v>
      </c>
      <c r="H26" s="325">
        <f t="shared" si="24"/>
        <v>10000</v>
      </c>
      <c r="I26" s="325">
        <f>'SO MEI 2026 REV 4'!BD26</f>
        <v>0</v>
      </c>
      <c r="J26" s="325">
        <f>'SO MEI 2026 REV 4'!AS26</f>
        <v>3500</v>
      </c>
      <c r="K26" s="325">
        <f>'SO MEI 2026 REV 4'!BB26+'SO MEI 2026 REV 4'!BC26</f>
        <v>20000</v>
      </c>
      <c r="L26" s="428">
        <v>0</v>
      </c>
    </row>
    <row r="27" spans="1:12" s="398" customFormat="1" ht="15.6">
      <c r="A27" s="541"/>
      <c r="B27" s="329" t="s">
        <v>57</v>
      </c>
      <c r="C27" s="330"/>
      <c r="D27" s="411">
        <f t="shared" ref="D27:L27" si="29">SUM(D20:D26)</f>
        <v>1144500.3735483871</v>
      </c>
      <c r="E27" s="411">
        <f t="shared" si="29"/>
        <v>588000</v>
      </c>
      <c r="F27" s="411">
        <f t="shared" si="29"/>
        <v>235200</v>
      </c>
      <c r="G27" s="411">
        <f t="shared" si="29"/>
        <v>67200</v>
      </c>
      <c r="H27" s="411">
        <f t="shared" si="29"/>
        <v>70000</v>
      </c>
      <c r="I27" s="411">
        <f t="shared" si="29"/>
        <v>39600.373548387128</v>
      </c>
      <c r="J27" s="411">
        <f t="shared" si="29"/>
        <v>24500</v>
      </c>
      <c r="K27" s="411">
        <f t="shared" si="29"/>
        <v>120000</v>
      </c>
      <c r="L27" s="430">
        <f t="shared" si="29"/>
        <v>0</v>
      </c>
    </row>
    <row r="28" spans="1:12" ht="16.2" thickBot="1">
      <c r="A28" s="539"/>
      <c r="B28" s="334"/>
      <c r="C28" s="324"/>
      <c r="D28" s="410"/>
      <c r="E28" s="325"/>
      <c r="F28" s="325"/>
      <c r="G28" s="325"/>
      <c r="H28" s="325"/>
      <c r="I28" s="325"/>
      <c r="J28" s="325"/>
      <c r="K28" s="325"/>
      <c r="L28" s="428"/>
    </row>
    <row r="29" spans="1:12" ht="16.2" thickTop="1">
      <c r="A29" s="645">
        <f>WEEKNUM(B29)</f>
        <v>21</v>
      </c>
      <c r="B29" s="323">
        <f>B26+1</f>
        <v>46160</v>
      </c>
      <c r="C29" s="324" t="str">
        <f t="shared" ref="C29:C32" si="30">TEXT(B29,"ddd")</f>
        <v>Sen</v>
      </c>
      <c r="D29" s="410">
        <f t="shared" ref="D29:D32" si="31">SUM(E29:L29)</f>
        <v>167300.06225806451</v>
      </c>
      <c r="E29" s="325">
        <f t="shared" ref="E29:E35" si="32">3.5*24000</f>
        <v>84000</v>
      </c>
      <c r="F29" s="325">
        <f t="shared" ref="F29:F35" si="33">1.4*24000</f>
        <v>33600</v>
      </c>
      <c r="G29" s="325">
        <f t="shared" ref="G29:G35" si="34">0.4*24000</f>
        <v>9600</v>
      </c>
      <c r="H29" s="325">
        <f t="shared" ref="H29:H35" si="35">2*5000</f>
        <v>10000</v>
      </c>
      <c r="I29" s="325">
        <f>'SO MEI 2026 REV 4'!BD29</f>
        <v>6600.0622580645213</v>
      </c>
      <c r="J29" s="325">
        <f>'SO MEI 2026 REV 4'!AS29</f>
        <v>3500</v>
      </c>
      <c r="K29" s="325">
        <f>'SO MEI 2026 REV 4'!BB29+'SO MEI 2026 REV 4'!BC29</f>
        <v>20000</v>
      </c>
      <c r="L29" s="428">
        <v>0</v>
      </c>
    </row>
    <row r="30" spans="1:12" ht="15.6">
      <c r="A30" s="641"/>
      <c r="B30" s="323">
        <f t="shared" ref="B30:B32" si="36">B29+1</f>
        <v>46161</v>
      </c>
      <c r="C30" s="324" t="str">
        <f t="shared" si="30"/>
        <v>Sel</v>
      </c>
      <c r="D30" s="410">
        <f t="shared" si="31"/>
        <v>167300.06225806451</v>
      </c>
      <c r="E30" s="325">
        <f t="shared" si="32"/>
        <v>84000</v>
      </c>
      <c r="F30" s="325">
        <f t="shared" si="33"/>
        <v>33600</v>
      </c>
      <c r="G30" s="325">
        <f t="shared" si="34"/>
        <v>9600</v>
      </c>
      <c r="H30" s="325">
        <f t="shared" si="35"/>
        <v>10000</v>
      </c>
      <c r="I30" s="325">
        <f>'SO MEI 2026 REV 4'!BD30</f>
        <v>6600.0622580645213</v>
      </c>
      <c r="J30" s="325">
        <f>'SO MEI 2026 REV 4'!AS30</f>
        <v>3500</v>
      </c>
      <c r="K30" s="325">
        <f>'SO MEI 2026 REV 4'!BB30+'SO MEI 2026 REV 4'!BC30</f>
        <v>20000</v>
      </c>
      <c r="L30" s="428">
        <v>0</v>
      </c>
    </row>
    <row r="31" spans="1:12" ht="15.6">
      <c r="A31" s="641"/>
      <c r="B31" s="323">
        <f t="shared" si="36"/>
        <v>46162</v>
      </c>
      <c r="C31" s="324" t="str">
        <f t="shared" si="30"/>
        <v>Rab</v>
      </c>
      <c r="D31" s="410">
        <f t="shared" si="31"/>
        <v>167300.06225806451</v>
      </c>
      <c r="E31" s="325">
        <f t="shared" si="32"/>
        <v>84000</v>
      </c>
      <c r="F31" s="325">
        <f t="shared" si="33"/>
        <v>33600</v>
      </c>
      <c r="G31" s="325">
        <f t="shared" si="34"/>
        <v>9600</v>
      </c>
      <c r="H31" s="325">
        <f t="shared" si="35"/>
        <v>10000</v>
      </c>
      <c r="I31" s="325">
        <f>'SO MEI 2026 REV 4'!BD31</f>
        <v>6600.0622580645213</v>
      </c>
      <c r="J31" s="325">
        <f>'SO MEI 2026 REV 4'!AS31</f>
        <v>3500</v>
      </c>
      <c r="K31" s="325">
        <f>'SO MEI 2026 REV 4'!BB31+'SO MEI 2026 REV 4'!BC31</f>
        <v>20000</v>
      </c>
      <c r="L31" s="428">
        <v>0</v>
      </c>
    </row>
    <row r="32" spans="1:12" ht="15.6">
      <c r="A32" s="641"/>
      <c r="B32" s="323">
        <f t="shared" si="36"/>
        <v>46163</v>
      </c>
      <c r="C32" s="324" t="str">
        <f t="shared" si="30"/>
        <v>Kam</v>
      </c>
      <c r="D32" s="410">
        <f t="shared" si="31"/>
        <v>167300.06225806451</v>
      </c>
      <c r="E32" s="325">
        <f t="shared" si="32"/>
        <v>84000</v>
      </c>
      <c r="F32" s="325">
        <f t="shared" si="33"/>
        <v>33600</v>
      </c>
      <c r="G32" s="325">
        <f t="shared" si="34"/>
        <v>9600</v>
      </c>
      <c r="H32" s="325">
        <f t="shared" si="35"/>
        <v>10000</v>
      </c>
      <c r="I32" s="325">
        <f>'SO MEI 2026 REV 4'!BD32</f>
        <v>6600.0622580645213</v>
      </c>
      <c r="J32" s="325">
        <f>'SO MEI 2026 REV 4'!AS32</f>
        <v>3500</v>
      </c>
      <c r="K32" s="325">
        <f>'SO MEI 2026 REV 4'!BB32+'SO MEI 2026 REV 4'!BC32</f>
        <v>20000</v>
      </c>
      <c r="L32" s="428">
        <v>0</v>
      </c>
    </row>
    <row r="33" spans="1:12" ht="15.6">
      <c r="A33" s="641"/>
      <c r="B33" s="323">
        <f t="shared" ref="B33:B35" si="37">B32+1</f>
        <v>46164</v>
      </c>
      <c r="C33" s="324" t="str">
        <f t="shared" ref="C33:C35" si="38">TEXT(B33,"ddd")</f>
        <v>Jum</v>
      </c>
      <c r="D33" s="410">
        <f t="shared" ref="D33:D35" si="39">SUM(E33:L33)</f>
        <v>155700</v>
      </c>
      <c r="E33" s="325">
        <f t="shared" si="32"/>
        <v>84000</v>
      </c>
      <c r="F33" s="325">
        <f t="shared" si="33"/>
        <v>33600</v>
      </c>
      <c r="G33" s="325">
        <f t="shared" si="34"/>
        <v>9600</v>
      </c>
      <c r="H33" s="325">
        <f t="shared" si="35"/>
        <v>10000</v>
      </c>
      <c r="I33" s="325">
        <f>'SO MEI 2026 REV 4'!BD33</f>
        <v>0</v>
      </c>
      <c r="J33" s="325">
        <f>'SO MEI 2026 REV 4'!AS33</f>
        <v>3500</v>
      </c>
      <c r="K33" s="325">
        <f>'SO MEI 2026 REV 4'!BB33+'SO MEI 2026 REV 4'!BC33</f>
        <v>15000</v>
      </c>
      <c r="L33" s="428">
        <v>0</v>
      </c>
    </row>
    <row r="34" spans="1:12" ht="15.6">
      <c r="A34" s="641"/>
      <c r="B34" s="328">
        <f t="shared" si="37"/>
        <v>46165</v>
      </c>
      <c r="C34" s="544" t="str">
        <f t="shared" si="38"/>
        <v>Sab</v>
      </c>
      <c r="D34" s="325">
        <f t="shared" si="39"/>
        <v>155700</v>
      </c>
      <c r="E34" s="325">
        <f t="shared" si="32"/>
        <v>84000</v>
      </c>
      <c r="F34" s="325">
        <f t="shared" si="33"/>
        <v>33600</v>
      </c>
      <c r="G34" s="325">
        <f t="shared" si="34"/>
        <v>9600</v>
      </c>
      <c r="H34" s="325">
        <f t="shared" si="35"/>
        <v>10000</v>
      </c>
      <c r="I34" s="325">
        <f>'SO MEI 2026 REV 4'!BD34</f>
        <v>0</v>
      </c>
      <c r="J34" s="325">
        <f>'SO MEI 2026 REV 4'!AS34</f>
        <v>3500</v>
      </c>
      <c r="K34" s="325">
        <f>'SO MEI 2026 REV 4'!BB34+'SO MEI 2026 REV 4'!BC34</f>
        <v>15000</v>
      </c>
      <c r="L34" s="428">
        <v>0</v>
      </c>
    </row>
    <row r="35" spans="1:12" s="367" customFormat="1" ht="15.6">
      <c r="A35" s="641"/>
      <c r="B35" s="328">
        <f t="shared" si="37"/>
        <v>46166</v>
      </c>
      <c r="C35" s="544" t="str">
        <f t="shared" si="38"/>
        <v>Mgg</v>
      </c>
      <c r="D35" s="410">
        <f t="shared" si="39"/>
        <v>155700</v>
      </c>
      <c r="E35" s="325">
        <f t="shared" si="32"/>
        <v>84000</v>
      </c>
      <c r="F35" s="325">
        <f t="shared" si="33"/>
        <v>33600</v>
      </c>
      <c r="G35" s="325">
        <f t="shared" si="34"/>
        <v>9600</v>
      </c>
      <c r="H35" s="325">
        <f t="shared" si="35"/>
        <v>10000</v>
      </c>
      <c r="I35" s="325">
        <f>'SO MEI 2026 REV 4'!BD35</f>
        <v>0</v>
      </c>
      <c r="J35" s="325">
        <f>'SO MEI 2026 REV 4'!AS35</f>
        <v>3500</v>
      </c>
      <c r="K35" s="325">
        <f>'SO MEI 2026 REV 4'!BB35+'SO MEI 2026 REV 4'!BC35</f>
        <v>15000</v>
      </c>
      <c r="L35" s="428">
        <v>0</v>
      </c>
    </row>
    <row r="36" spans="1:12" s="398" customFormat="1" ht="15.6">
      <c r="A36" s="541"/>
      <c r="B36" s="329" t="s">
        <v>57</v>
      </c>
      <c r="C36" s="330"/>
      <c r="D36" s="411">
        <f t="shared" ref="D36:L36" si="40">SUM(D29:D35)</f>
        <v>1136300.2490322581</v>
      </c>
      <c r="E36" s="411">
        <f t="shared" si="40"/>
        <v>588000</v>
      </c>
      <c r="F36" s="411">
        <f t="shared" si="40"/>
        <v>235200</v>
      </c>
      <c r="G36" s="411">
        <f t="shared" si="40"/>
        <v>67200</v>
      </c>
      <c r="H36" s="411">
        <f t="shared" si="40"/>
        <v>70000</v>
      </c>
      <c r="I36" s="411">
        <f t="shared" si="40"/>
        <v>26400.249032258085</v>
      </c>
      <c r="J36" s="411">
        <f t="shared" si="40"/>
        <v>24500</v>
      </c>
      <c r="K36" s="411">
        <f t="shared" si="40"/>
        <v>125000</v>
      </c>
      <c r="L36" s="430">
        <f t="shared" si="40"/>
        <v>0</v>
      </c>
    </row>
    <row r="37" spans="1:12" ht="16.2" thickBot="1">
      <c r="A37" s="539"/>
      <c r="B37" s="334"/>
      <c r="C37" s="324"/>
      <c r="D37" s="410"/>
      <c r="E37" s="325"/>
      <c r="F37" s="325"/>
      <c r="G37" s="325"/>
      <c r="H37" s="325"/>
      <c r="I37" s="325"/>
      <c r="J37" s="325"/>
      <c r="K37" s="325"/>
      <c r="L37" s="428"/>
    </row>
    <row r="38" spans="1:12" ht="16.2" thickTop="1">
      <c r="A38" s="645">
        <f>WEEKNUM(B38)</f>
        <v>22</v>
      </c>
      <c r="B38" s="323">
        <f>B35+1</f>
        <v>46167</v>
      </c>
      <c r="C38" s="324" t="str">
        <f t="shared" ref="C38:C40" si="41">TEXT(B38,"ddd")</f>
        <v>Sen</v>
      </c>
      <c r="D38" s="410">
        <f t="shared" ref="D38:D40" si="42">SUM(E38:L38)</f>
        <v>155700</v>
      </c>
      <c r="E38" s="325">
        <f t="shared" ref="E38:E44" si="43">3.5*24000</f>
        <v>84000</v>
      </c>
      <c r="F38" s="325">
        <f t="shared" ref="F38:F44" si="44">1.4*24000</f>
        <v>33600</v>
      </c>
      <c r="G38" s="325">
        <f t="shared" ref="G38:G44" si="45">0.4*24000</f>
        <v>9600</v>
      </c>
      <c r="H38" s="325">
        <f t="shared" ref="H38:H44" si="46">2*5000</f>
        <v>10000</v>
      </c>
      <c r="I38" s="325">
        <f>'SO MEI 2026 REV 4'!BD38</f>
        <v>0</v>
      </c>
      <c r="J38" s="325">
        <f>'SO MEI 2026 REV 4'!AS38</f>
        <v>3500</v>
      </c>
      <c r="K38" s="325">
        <f>'SO MEI 2026 REV 4'!BB38+'SO MEI 2026 REV 4'!BC38</f>
        <v>15000</v>
      </c>
      <c r="L38" s="428">
        <v>0</v>
      </c>
    </row>
    <row r="39" spans="1:12" ht="15.6">
      <c r="A39" s="641"/>
      <c r="B39" s="323">
        <f t="shared" ref="B39:B40" si="47">B38+1</f>
        <v>46168</v>
      </c>
      <c r="C39" s="324" t="str">
        <f t="shared" si="41"/>
        <v>Sel</v>
      </c>
      <c r="D39" s="410">
        <f t="shared" si="42"/>
        <v>155700</v>
      </c>
      <c r="E39" s="325">
        <f t="shared" si="43"/>
        <v>84000</v>
      </c>
      <c r="F39" s="325">
        <f t="shared" si="44"/>
        <v>33600</v>
      </c>
      <c r="G39" s="325">
        <f t="shared" si="45"/>
        <v>9600</v>
      </c>
      <c r="H39" s="325">
        <f t="shared" si="46"/>
        <v>10000</v>
      </c>
      <c r="I39" s="325">
        <f>'SO MEI 2026 REV 4'!BD39</f>
        <v>0</v>
      </c>
      <c r="J39" s="325">
        <f>'SO MEI 2026 REV 4'!AS39</f>
        <v>3500</v>
      </c>
      <c r="K39" s="325">
        <f>'SO MEI 2026 REV 4'!BB39+'SO MEI 2026 REV 4'!BC39</f>
        <v>15000</v>
      </c>
      <c r="L39" s="428">
        <v>0</v>
      </c>
    </row>
    <row r="40" spans="1:12" ht="15.6">
      <c r="A40" s="641"/>
      <c r="B40" s="323">
        <f t="shared" si="47"/>
        <v>46169</v>
      </c>
      <c r="C40" s="324" t="str">
        <f t="shared" si="41"/>
        <v>Rab</v>
      </c>
      <c r="D40" s="410">
        <f t="shared" si="42"/>
        <v>152200</v>
      </c>
      <c r="E40" s="325">
        <f t="shared" si="43"/>
        <v>84000</v>
      </c>
      <c r="F40" s="325">
        <f t="shared" si="44"/>
        <v>33600</v>
      </c>
      <c r="G40" s="325">
        <f t="shared" si="45"/>
        <v>9600</v>
      </c>
      <c r="H40" s="325">
        <f t="shared" si="46"/>
        <v>10000</v>
      </c>
      <c r="I40" s="325">
        <f>'SO MEI 2026 REV 4'!BD40</f>
        <v>0</v>
      </c>
      <c r="J40" s="325">
        <f>'SO MEI 2026 REV 4'!AS40</f>
        <v>0</v>
      </c>
      <c r="K40" s="325">
        <f>'SO MEI 2026 REV 4'!BB40+'SO MEI 2026 REV 4'!BC40</f>
        <v>15000</v>
      </c>
      <c r="L40" s="428">
        <v>0</v>
      </c>
    </row>
    <row r="41" spans="1:12" ht="15.6">
      <c r="A41" s="641"/>
      <c r="B41" s="323">
        <f t="shared" ref="B41:B44" si="48">B40+1</f>
        <v>46170</v>
      </c>
      <c r="C41" s="324" t="str">
        <f t="shared" ref="C41:C43" si="49">TEXT(B41,"ddd")</f>
        <v>Kam</v>
      </c>
      <c r="D41" s="410">
        <f t="shared" ref="D41:D43" si="50">SUM(E41:L41)</f>
        <v>152200</v>
      </c>
      <c r="E41" s="325">
        <f t="shared" si="43"/>
        <v>84000</v>
      </c>
      <c r="F41" s="325">
        <f t="shared" si="44"/>
        <v>33600</v>
      </c>
      <c r="G41" s="325">
        <f t="shared" si="45"/>
        <v>9600</v>
      </c>
      <c r="H41" s="325">
        <f t="shared" si="46"/>
        <v>10000</v>
      </c>
      <c r="I41" s="325">
        <f>'SO MEI 2026 REV 4'!BD41</f>
        <v>0</v>
      </c>
      <c r="J41" s="325">
        <f>'SO MEI 2026 REV 4'!AS41</f>
        <v>0</v>
      </c>
      <c r="K41" s="325">
        <f>'SO MEI 2026 REV 4'!BB41+'SO MEI 2026 REV 4'!BC41</f>
        <v>15000</v>
      </c>
      <c r="L41" s="428">
        <v>0</v>
      </c>
    </row>
    <row r="42" spans="1:12" ht="15.6">
      <c r="A42" s="641"/>
      <c r="B42" s="323">
        <f t="shared" si="48"/>
        <v>46171</v>
      </c>
      <c r="C42" s="324" t="str">
        <f t="shared" si="49"/>
        <v>Jum</v>
      </c>
      <c r="D42" s="410">
        <f t="shared" si="50"/>
        <v>155700</v>
      </c>
      <c r="E42" s="325">
        <f t="shared" si="43"/>
        <v>84000</v>
      </c>
      <c r="F42" s="325">
        <f t="shared" si="44"/>
        <v>33600</v>
      </c>
      <c r="G42" s="325">
        <f t="shared" si="45"/>
        <v>9600</v>
      </c>
      <c r="H42" s="325">
        <f t="shared" si="46"/>
        <v>10000</v>
      </c>
      <c r="I42" s="325">
        <f>'SO MEI 2026 REV 4'!BD42</f>
        <v>0</v>
      </c>
      <c r="J42" s="325">
        <f>'SO MEI 2026 REV 4'!AS42</f>
        <v>3500</v>
      </c>
      <c r="K42" s="325">
        <f>'SO MEI 2026 REV 4'!BB42+'SO MEI 2026 REV 4'!BC42</f>
        <v>15000</v>
      </c>
      <c r="L42" s="428">
        <v>0</v>
      </c>
    </row>
    <row r="43" spans="1:12" ht="15.6">
      <c r="A43" s="641"/>
      <c r="B43" s="328">
        <f t="shared" si="48"/>
        <v>46172</v>
      </c>
      <c r="C43" s="544" t="str">
        <f t="shared" si="49"/>
        <v>Sab</v>
      </c>
      <c r="D43" s="325">
        <f t="shared" si="50"/>
        <v>155700</v>
      </c>
      <c r="E43" s="325">
        <f t="shared" si="43"/>
        <v>84000</v>
      </c>
      <c r="F43" s="325">
        <f t="shared" si="44"/>
        <v>33600</v>
      </c>
      <c r="G43" s="325">
        <f t="shared" si="45"/>
        <v>9600</v>
      </c>
      <c r="H43" s="325">
        <f t="shared" si="46"/>
        <v>10000</v>
      </c>
      <c r="I43" s="325">
        <f>'SO MEI 2026 REV 4'!BD43</f>
        <v>0</v>
      </c>
      <c r="J43" s="325">
        <f>'SO MEI 2026 REV 4'!AS43</f>
        <v>3500</v>
      </c>
      <c r="K43" s="325">
        <f>'SO MEI 2026 REV 4'!BB43+'SO MEI 2026 REV 4'!BC43</f>
        <v>15000</v>
      </c>
      <c r="L43" s="428">
        <v>0</v>
      </c>
    </row>
    <row r="44" spans="1:12" ht="15.6">
      <c r="A44" s="641"/>
      <c r="B44" s="328">
        <f t="shared" si="48"/>
        <v>46173</v>
      </c>
      <c r="C44" s="544" t="str">
        <f t="shared" ref="C44" si="51">TEXT(B44,"ddd")</f>
        <v>Mgg</v>
      </c>
      <c r="D44" s="325">
        <f t="shared" ref="D44" si="52">SUM(E44:L44)</f>
        <v>155700</v>
      </c>
      <c r="E44" s="325">
        <f t="shared" si="43"/>
        <v>84000</v>
      </c>
      <c r="F44" s="325">
        <f t="shared" si="44"/>
        <v>33600</v>
      </c>
      <c r="G44" s="325">
        <f t="shared" si="45"/>
        <v>9600</v>
      </c>
      <c r="H44" s="325">
        <f t="shared" si="46"/>
        <v>10000</v>
      </c>
      <c r="I44" s="325">
        <f>'SO MEI 2026 REV 4'!BD44</f>
        <v>0</v>
      </c>
      <c r="J44" s="325">
        <f>'SO MEI 2026 REV 4'!AS44</f>
        <v>3500</v>
      </c>
      <c r="K44" s="325">
        <f>'SO MEI 2026 REV 4'!BB44+'SO MEI 2026 REV 4'!BC44</f>
        <v>15000</v>
      </c>
      <c r="L44" s="428">
        <v>0</v>
      </c>
    </row>
    <row r="45" spans="1:12" s="398" customFormat="1" ht="15.6">
      <c r="A45" s="541"/>
      <c r="B45" s="329" t="s">
        <v>57</v>
      </c>
      <c r="C45" s="330"/>
      <c r="D45" s="411">
        <f t="shared" ref="D45:L45" si="53">SUM(D38:D44)</f>
        <v>1082900</v>
      </c>
      <c r="E45" s="411">
        <f t="shared" si="53"/>
        <v>588000</v>
      </c>
      <c r="F45" s="411">
        <f t="shared" si="53"/>
        <v>235200</v>
      </c>
      <c r="G45" s="411">
        <f t="shared" si="53"/>
        <v>67200</v>
      </c>
      <c r="H45" s="411">
        <f t="shared" si="53"/>
        <v>70000</v>
      </c>
      <c r="I45" s="411">
        <f t="shared" si="53"/>
        <v>0</v>
      </c>
      <c r="J45" s="411">
        <f t="shared" si="53"/>
        <v>17500</v>
      </c>
      <c r="K45" s="411">
        <f t="shared" si="53"/>
        <v>105000</v>
      </c>
      <c r="L45" s="430">
        <f t="shared" si="53"/>
        <v>0</v>
      </c>
    </row>
    <row r="46" spans="1:12" ht="15.6">
      <c r="A46" s="539"/>
      <c r="B46" s="334"/>
      <c r="C46" s="324"/>
      <c r="D46" s="410"/>
      <c r="E46" s="325"/>
      <c r="F46" s="325"/>
      <c r="G46" s="325"/>
      <c r="H46" s="325"/>
      <c r="I46" s="325"/>
      <c r="J46" s="325"/>
      <c r="K46" s="325"/>
      <c r="L46" s="428"/>
    </row>
    <row r="47" spans="1:12" ht="15.6">
      <c r="A47" s="412"/>
      <c r="B47" s="413" t="s">
        <v>57</v>
      </c>
      <c r="C47" s="414"/>
      <c r="D47" s="415">
        <f>D9+D18+D27+D36+D45</f>
        <v>4810900.9961290322</v>
      </c>
      <c r="E47" s="415">
        <f t="shared" ref="E47:L47" si="54">E9+E18+E27+E36+E45</f>
        <v>2604000</v>
      </c>
      <c r="F47" s="415">
        <f t="shared" si="54"/>
        <v>1041600</v>
      </c>
      <c r="G47" s="415">
        <f t="shared" si="54"/>
        <v>297600</v>
      </c>
      <c r="H47" s="415">
        <f t="shared" si="54"/>
        <v>310000</v>
      </c>
      <c r="I47" s="415">
        <f t="shared" si="54"/>
        <v>112200.99612903234</v>
      </c>
      <c r="J47" s="415">
        <f t="shared" si="54"/>
        <v>95500</v>
      </c>
      <c r="K47" s="415">
        <f t="shared" si="54"/>
        <v>350000</v>
      </c>
      <c r="L47" s="415">
        <f t="shared" si="54"/>
        <v>0</v>
      </c>
    </row>
    <row r="48" spans="1:12" ht="15.6">
      <c r="A48" s="416"/>
      <c r="B48" s="417" t="s">
        <v>58</v>
      </c>
      <c r="C48" s="418"/>
      <c r="D48" s="419">
        <f>SUM(D38:D44,D29:D35,D20:D26,D11:D17,D6:D8)</f>
        <v>4810900.996129035</v>
      </c>
      <c r="E48" s="419">
        <f t="shared" ref="E48:L48" si="55">SUM(E38:E44,E29:E35,E20:E26,E11:E17,E6:E8)</f>
        <v>2604000</v>
      </c>
      <c r="F48" s="419">
        <f t="shared" si="55"/>
        <v>1041600</v>
      </c>
      <c r="G48" s="419">
        <f t="shared" si="55"/>
        <v>297600</v>
      </c>
      <c r="H48" s="419">
        <f t="shared" si="55"/>
        <v>310000</v>
      </c>
      <c r="I48" s="419">
        <f t="shared" si="55"/>
        <v>112200.99612903231</v>
      </c>
      <c r="J48" s="419">
        <f t="shared" si="55"/>
        <v>95500</v>
      </c>
      <c r="K48" s="419">
        <f t="shared" si="55"/>
        <v>350000</v>
      </c>
      <c r="L48" s="419">
        <f t="shared" si="55"/>
        <v>0</v>
      </c>
    </row>
    <row r="49" spans="1:5" ht="15.6">
      <c r="A49" s="420"/>
      <c r="B49" s="420"/>
      <c r="C49" s="420"/>
    </row>
    <row r="50" spans="1:5">
      <c r="A50" s="400"/>
      <c r="B50" s="400"/>
      <c r="C50" s="400"/>
    </row>
    <row r="51" spans="1:5">
      <c r="A51" s="400"/>
      <c r="B51" s="400"/>
      <c r="C51" s="400"/>
    </row>
    <row r="52" spans="1:5" ht="15.6">
      <c r="A52" s="421"/>
      <c r="B52" s="421"/>
      <c r="C52" s="421"/>
      <c r="D52" s="422"/>
    </row>
    <row r="53" spans="1:5">
      <c r="A53" s="400"/>
      <c r="B53" s="400"/>
      <c r="C53" s="400"/>
      <c r="E53" s="423"/>
    </row>
    <row r="54" spans="1:5">
      <c r="A54" s="400"/>
      <c r="B54" s="400"/>
      <c r="C54" s="400"/>
    </row>
  </sheetData>
  <mergeCells count="6">
    <mergeCell ref="A38:A44"/>
    <mergeCell ref="B5:C5"/>
    <mergeCell ref="A6:A8"/>
    <mergeCell ref="A11:A17"/>
    <mergeCell ref="A20:A26"/>
    <mergeCell ref="A29:A35"/>
  </mergeCells>
  <conditionalFormatting sqref="A10">
    <cfRule type="cellIs" dxfId="113" priority="17" operator="lessThan">
      <formula>0</formula>
    </cfRule>
  </conditionalFormatting>
  <conditionalFormatting sqref="A19">
    <cfRule type="cellIs" dxfId="112" priority="13" operator="lessThan">
      <formula>0</formula>
    </cfRule>
  </conditionalFormatting>
  <conditionalFormatting sqref="A28">
    <cfRule type="cellIs" dxfId="111" priority="9" operator="lessThan">
      <formula>0</formula>
    </cfRule>
  </conditionalFormatting>
  <conditionalFormatting sqref="A37">
    <cfRule type="cellIs" dxfId="110" priority="5" operator="lessThan">
      <formula>0</formula>
    </cfRule>
  </conditionalFormatting>
  <conditionalFormatting sqref="A46">
    <cfRule type="cellIs" dxfId="109" priority="1" operator="lessThan">
      <formula>0</formula>
    </cfRule>
  </conditionalFormatting>
  <conditionalFormatting sqref="A49:C53">
    <cfRule type="cellIs" dxfId="108" priority="278" operator="lessThan">
      <formula>0</formula>
    </cfRule>
  </conditionalFormatting>
  <conditionalFormatting sqref="B38:B44">
    <cfRule type="cellIs" dxfId="107" priority="66" operator="lessThan">
      <formula>0</formula>
    </cfRule>
  </conditionalFormatting>
  <conditionalFormatting sqref="B9:C12">
    <cfRule type="cellIs" dxfId="106" priority="20" operator="lessThan">
      <formula>0</formula>
    </cfRule>
  </conditionalFormatting>
  <conditionalFormatting sqref="D7:L7">
    <cfRule type="cellIs" dxfId="105" priority="129" operator="lessThan">
      <formula>0</formula>
    </cfRule>
  </conditionalFormatting>
  <conditionalFormatting sqref="D9:L9">
    <cfRule type="cellIs" dxfId="104" priority="18" operator="lessThan">
      <formula>0</formula>
    </cfRule>
  </conditionalFormatting>
  <conditionalFormatting sqref="D11:L16">
    <cfRule type="cellIs" dxfId="103" priority="63" operator="lessThan">
      <formula>0</formula>
    </cfRule>
  </conditionalFormatting>
  <conditionalFormatting sqref="D18:L18">
    <cfRule type="cellIs" dxfId="102" priority="14" operator="lessThan">
      <formula>0</formula>
    </cfRule>
  </conditionalFormatting>
  <conditionalFormatting sqref="D20:L20">
    <cfRule type="cellIs" dxfId="101" priority="59" operator="lessThan">
      <formula>0</formula>
    </cfRule>
  </conditionalFormatting>
  <conditionalFormatting sqref="D25:L25">
    <cfRule type="cellIs" dxfId="100" priority="116" operator="lessThan">
      <formula>0</formula>
    </cfRule>
  </conditionalFormatting>
  <conditionalFormatting sqref="D27:L27">
    <cfRule type="cellIs" dxfId="99" priority="10" operator="lessThan">
      <formula>0</formula>
    </cfRule>
  </conditionalFormatting>
  <conditionalFormatting sqref="D29:L29">
    <cfRule type="cellIs" dxfId="98" priority="26" operator="lessThan">
      <formula>0</formula>
    </cfRule>
  </conditionalFormatting>
  <conditionalFormatting sqref="D34:L34">
    <cfRule type="cellIs" dxfId="97" priority="105" operator="lessThan">
      <formula>0</formula>
    </cfRule>
  </conditionalFormatting>
  <conditionalFormatting sqref="D36:L36">
    <cfRule type="cellIs" dxfId="96" priority="6" operator="lessThan">
      <formula>0</formula>
    </cfRule>
  </conditionalFormatting>
  <conditionalFormatting sqref="D38:L38">
    <cfRule type="cellIs" dxfId="95" priority="24" operator="lessThan">
      <formula>0</formula>
    </cfRule>
  </conditionalFormatting>
  <conditionalFormatting sqref="D42:L45">
    <cfRule type="cellIs" dxfId="94" priority="2" operator="lessThan">
      <formula>0</formula>
    </cfRule>
  </conditionalFormatting>
  <conditionalFormatting sqref="E7:F9">
    <cfRule type="cellIs" dxfId="93" priority="19" operator="lessThan">
      <formula>0</formula>
    </cfRule>
  </conditionalFormatting>
  <conditionalFormatting sqref="E11:F16">
    <cfRule type="cellIs" dxfId="92" priority="64" operator="lessThan">
      <formula>0</formula>
    </cfRule>
  </conditionalFormatting>
  <conditionalFormatting sqref="E18:F18">
    <cfRule type="cellIs" dxfId="91" priority="15" operator="lessThan">
      <formula>0</formula>
    </cfRule>
  </conditionalFormatting>
  <conditionalFormatting sqref="E20:F20">
    <cfRule type="cellIs" dxfId="90" priority="60" operator="lessThan">
      <formula>0</formula>
    </cfRule>
  </conditionalFormatting>
  <conditionalFormatting sqref="E25:F25">
    <cfRule type="cellIs" dxfId="89" priority="117" operator="lessThan">
      <formula>0</formula>
    </cfRule>
  </conditionalFormatting>
  <conditionalFormatting sqref="E27:F27">
    <cfRule type="cellIs" dxfId="88" priority="11" operator="lessThan">
      <formula>0</formula>
    </cfRule>
  </conditionalFormatting>
  <conditionalFormatting sqref="E29:F29">
    <cfRule type="cellIs" dxfId="87" priority="27" operator="lessThan">
      <formula>0</formula>
    </cfRule>
  </conditionalFormatting>
  <conditionalFormatting sqref="E34:F34">
    <cfRule type="cellIs" dxfId="86" priority="106" operator="lessThan">
      <formula>0</formula>
    </cfRule>
  </conditionalFormatting>
  <conditionalFormatting sqref="E36:F36">
    <cfRule type="cellIs" dxfId="85" priority="7" operator="lessThan">
      <formula>0</formula>
    </cfRule>
  </conditionalFormatting>
  <conditionalFormatting sqref="E38:F38">
    <cfRule type="cellIs" dxfId="84" priority="25" operator="lessThan">
      <formula>0</formula>
    </cfRule>
  </conditionalFormatting>
  <conditionalFormatting sqref="E45:F45">
    <cfRule type="cellIs" dxfId="83" priority="3" operator="lessThan">
      <formula>0</formula>
    </cfRule>
  </conditionalFormatting>
  <conditionalFormatting sqref="E9:L46">
    <cfRule type="cellIs" dxfId="82" priority="4" operator="lessThan">
      <formula>0</formula>
    </cfRule>
  </conditionalFormatting>
  <conditionalFormatting sqref="F11:F17">
    <cfRule type="cellIs" dxfId="81" priority="61" operator="lessThan">
      <formula>0</formula>
    </cfRule>
    <cfRule type="cellIs" dxfId="80" priority="62" operator="lessThan">
      <formula>0</formula>
    </cfRule>
  </conditionalFormatting>
  <conditionalFormatting sqref="F20:F26">
    <cfRule type="cellIs" dxfId="79" priority="51" operator="lessThan">
      <formula>0</formula>
    </cfRule>
    <cfRule type="cellIs" dxfId="78" priority="52" operator="lessThan">
      <formula>0</formula>
    </cfRule>
  </conditionalFormatting>
  <conditionalFormatting sqref="F29:F35">
    <cfRule type="cellIs" dxfId="77" priority="42" operator="lessThan">
      <formula>0</formula>
    </cfRule>
    <cfRule type="cellIs" dxfId="76" priority="41" operator="lessThan">
      <formula>0</formula>
    </cfRule>
  </conditionalFormatting>
  <conditionalFormatting sqref="F38:F44">
    <cfRule type="cellIs" dxfId="75" priority="38" operator="lessThan">
      <formula>0</formula>
    </cfRule>
    <cfRule type="cellIs" dxfId="74" priority="37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52"/>
  <sheetViews>
    <sheetView zoomScale="70" zoomScaleNormal="70" workbookViewId="0">
      <pane xSplit="6" ySplit="9" topLeftCell="G46" activePane="bottomRight" state="frozen"/>
      <selection pane="topRight"/>
      <selection pane="bottomLeft"/>
      <selection pane="bottomRight" activeCell="A10" sqref="A10:A50"/>
    </sheetView>
  </sheetViews>
  <sheetFormatPr defaultColWidth="28.33203125" defaultRowHeight="14.4"/>
  <cols>
    <col min="1" max="1" width="14" customWidth="1"/>
  </cols>
  <sheetData>
    <row r="1" spans="1:39" ht="15.75" customHeight="1">
      <c r="A1" s="652" t="s">
        <v>84</v>
      </c>
      <c r="B1" s="652"/>
      <c r="C1" s="652"/>
      <c r="D1" s="371"/>
      <c r="E1" s="371"/>
      <c r="F1" s="371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</row>
    <row r="2" spans="1:39" ht="15.75" customHeight="1">
      <c r="A2" s="652"/>
      <c r="B2" s="652"/>
      <c r="C2" s="652"/>
      <c r="D2" s="371"/>
      <c r="E2" s="371"/>
      <c r="F2" s="371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</row>
    <row r="3" spans="1:39" ht="15.75" customHeight="1">
      <c r="A3" s="652"/>
      <c r="B3" s="652"/>
      <c r="C3" s="652"/>
      <c r="D3" s="371"/>
      <c r="E3" s="371"/>
      <c r="F3" s="371"/>
      <c r="G3" s="372"/>
      <c r="H3" s="372"/>
      <c r="I3" s="372"/>
      <c r="J3" s="372"/>
      <c r="K3" s="372"/>
      <c r="L3" s="389" t="s">
        <v>85</v>
      </c>
      <c r="M3" s="389"/>
      <c r="N3" s="389"/>
      <c r="O3" s="389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90" t="s">
        <v>86</v>
      </c>
      <c r="AJ3" s="372"/>
      <c r="AK3" s="390" t="s">
        <v>87</v>
      </c>
      <c r="AL3" s="372"/>
      <c r="AM3" s="372"/>
    </row>
    <row r="4" spans="1:39" ht="15.75" customHeight="1">
      <c r="A4" s="652"/>
      <c r="B4" s="652"/>
      <c r="C4" s="652"/>
      <c r="D4" s="371"/>
      <c r="E4" s="371"/>
      <c r="F4" s="371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</row>
    <row r="5" spans="1:39" ht="15.75" customHeight="1">
      <c r="A5" s="652"/>
      <c r="B5" s="652"/>
      <c r="C5" s="652"/>
      <c r="D5" s="371"/>
      <c r="E5" s="371"/>
      <c r="F5" s="371"/>
      <c r="G5" s="372"/>
      <c r="H5" s="372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2"/>
      <c r="AE5" s="372"/>
      <c r="AF5" s="372"/>
      <c r="AG5" s="372"/>
      <c r="AH5" s="372"/>
      <c r="AI5" s="372"/>
      <c r="AJ5" s="372"/>
      <c r="AK5" s="372"/>
      <c r="AL5" s="372"/>
      <c r="AM5" s="372"/>
    </row>
    <row r="6" spans="1:39" ht="15.75" customHeight="1">
      <c r="A6" s="660">
        <f>'Daily Sales'!A2</f>
        <v>46143</v>
      </c>
      <c r="B6" s="660"/>
      <c r="C6" s="660"/>
      <c r="D6" s="373"/>
      <c r="E6" s="373"/>
      <c r="F6" s="373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  <c r="AA6" s="374"/>
      <c r="AB6" s="374"/>
      <c r="AC6" s="374"/>
      <c r="AD6" s="374"/>
      <c r="AE6" s="374"/>
      <c r="AF6" s="374"/>
      <c r="AG6" s="374"/>
      <c r="AH6" s="374"/>
      <c r="AI6" s="374"/>
      <c r="AJ6" s="374"/>
      <c r="AK6" s="374"/>
      <c r="AL6" s="374"/>
      <c r="AM6" s="374"/>
    </row>
    <row r="7" spans="1:39" ht="21">
      <c r="A7" s="661" t="s">
        <v>88</v>
      </c>
      <c r="B7" s="662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3"/>
      <c r="AE7" s="664" t="s">
        <v>89</v>
      </c>
      <c r="AF7" s="664"/>
      <c r="AG7" s="664"/>
      <c r="AH7" s="664"/>
      <c r="AI7" s="664"/>
      <c r="AJ7" s="664"/>
      <c r="AK7" s="664"/>
      <c r="AL7" s="664"/>
      <c r="AM7" s="665"/>
    </row>
    <row r="8" spans="1:39" ht="17.399999999999999">
      <c r="A8" s="658" t="s">
        <v>5</v>
      </c>
      <c r="B8" s="653" t="s">
        <v>6</v>
      </c>
      <c r="C8" s="654"/>
      <c r="D8" s="650" t="s">
        <v>90</v>
      </c>
      <c r="E8" s="650"/>
      <c r="F8" s="650"/>
      <c r="G8" s="666" t="s">
        <v>73</v>
      </c>
      <c r="H8" s="666"/>
      <c r="I8" s="666"/>
      <c r="J8" s="666" t="s">
        <v>74</v>
      </c>
      <c r="K8" s="666"/>
      <c r="L8" s="666"/>
      <c r="M8" s="666" t="s">
        <v>75</v>
      </c>
      <c r="N8" s="666"/>
      <c r="O8" s="666"/>
      <c r="P8" s="666" t="s">
        <v>76</v>
      </c>
      <c r="Q8" s="666"/>
      <c r="R8" s="666"/>
      <c r="S8" s="666" t="s">
        <v>77</v>
      </c>
      <c r="T8" s="666"/>
      <c r="U8" s="666"/>
      <c r="V8" s="666" t="s">
        <v>78</v>
      </c>
      <c r="W8" s="666"/>
      <c r="X8" s="666"/>
      <c r="Y8" s="666" t="s">
        <v>79</v>
      </c>
      <c r="Z8" s="666"/>
      <c r="AA8" s="666"/>
      <c r="AB8" s="666" t="s">
        <v>80</v>
      </c>
      <c r="AC8" s="666"/>
      <c r="AD8" s="666"/>
      <c r="AE8" s="650" t="s">
        <v>91</v>
      </c>
      <c r="AF8" s="650"/>
      <c r="AG8" s="650"/>
      <c r="AH8" s="651" t="s">
        <v>92</v>
      </c>
      <c r="AI8" s="651"/>
      <c r="AJ8" s="651"/>
      <c r="AK8" s="651" t="s">
        <v>93</v>
      </c>
      <c r="AL8" s="651"/>
      <c r="AM8" s="657"/>
    </row>
    <row r="9" spans="1:39" ht="18" thickBot="1">
      <c r="A9" s="659"/>
      <c r="B9" s="655"/>
      <c r="C9" s="656"/>
      <c r="D9" s="375" t="s">
        <v>94</v>
      </c>
      <c r="E9" s="375" t="s">
        <v>95</v>
      </c>
      <c r="F9" s="375" t="s">
        <v>96</v>
      </c>
      <c r="G9" s="376" t="s">
        <v>94</v>
      </c>
      <c r="H9" s="376" t="s">
        <v>95</v>
      </c>
      <c r="I9" s="376" t="s">
        <v>96</v>
      </c>
      <c r="J9" s="376" t="s">
        <v>94</v>
      </c>
      <c r="K9" s="376" t="s">
        <v>95</v>
      </c>
      <c r="L9" s="376" t="s">
        <v>96</v>
      </c>
      <c r="M9" s="376" t="s">
        <v>94</v>
      </c>
      <c r="N9" s="376" t="s">
        <v>95</v>
      </c>
      <c r="O9" s="376" t="s">
        <v>96</v>
      </c>
      <c r="P9" s="376" t="s">
        <v>94</v>
      </c>
      <c r="Q9" s="376" t="s">
        <v>95</v>
      </c>
      <c r="R9" s="376" t="s">
        <v>96</v>
      </c>
      <c r="S9" s="376" t="s">
        <v>94</v>
      </c>
      <c r="T9" s="376" t="s">
        <v>95</v>
      </c>
      <c r="U9" s="376" t="s">
        <v>96</v>
      </c>
      <c r="V9" s="376" t="s">
        <v>94</v>
      </c>
      <c r="W9" s="376" t="s">
        <v>95</v>
      </c>
      <c r="X9" s="376" t="s">
        <v>96</v>
      </c>
      <c r="Y9" s="376" t="s">
        <v>94</v>
      </c>
      <c r="Z9" s="376" t="s">
        <v>95</v>
      </c>
      <c r="AA9" s="376" t="s">
        <v>96</v>
      </c>
      <c r="AB9" s="376" t="s">
        <v>94</v>
      </c>
      <c r="AC9" s="376" t="s">
        <v>95</v>
      </c>
      <c r="AD9" s="376" t="s">
        <v>96</v>
      </c>
      <c r="AE9" s="375" t="s">
        <v>94</v>
      </c>
      <c r="AF9" s="375" t="s">
        <v>95</v>
      </c>
      <c r="AG9" s="375" t="s">
        <v>96</v>
      </c>
      <c r="AH9" s="391" t="s">
        <v>94</v>
      </c>
      <c r="AI9" s="391" t="s">
        <v>95</v>
      </c>
      <c r="AJ9" s="391" t="s">
        <v>96</v>
      </c>
      <c r="AK9" s="391" t="s">
        <v>94</v>
      </c>
      <c r="AL9" s="391" t="s">
        <v>95</v>
      </c>
      <c r="AM9" s="392" t="s">
        <v>96</v>
      </c>
    </row>
    <row r="10" spans="1:39" s="367" customFormat="1" ht="16.2" thickTop="1">
      <c r="A10" s="640">
        <f>WEEKNUM(B10)</f>
        <v>18</v>
      </c>
      <c r="B10" s="319">
        <f>A6</f>
        <v>46143</v>
      </c>
      <c r="C10" s="320" t="str">
        <f t="shared" ref="C10:C12" si="0">TEXT(B10,"ddd")</f>
        <v>Jum</v>
      </c>
      <c r="D10" s="377">
        <f>SUMIF($G$9:$AD$9,$D$9,G10:AD10)</f>
        <v>137700</v>
      </c>
      <c r="E10" s="378">
        <f>SUMIF($G$9:$AD$9,$E$9,G10:AD10)</f>
        <v>141822.16000000003</v>
      </c>
      <c r="F10" s="378">
        <f t="shared" ref="F10:F12" si="1">E10-D10</f>
        <v>4122.1600000000326</v>
      </c>
      <c r="G10" s="378">
        <f>VLOOKUP($B$10:$B$56,'SO MS'!$B$6:$L$48,4,TRUE)</f>
        <v>84000</v>
      </c>
      <c r="H10" s="379">
        <f>'Summary sales'!D8</f>
        <v>88799.98000000001</v>
      </c>
      <c r="I10" s="378">
        <f t="shared" ref="I10:I12" si="2">H10-G10</f>
        <v>4799.9800000000105</v>
      </c>
      <c r="J10" s="378">
        <f>VLOOKUP($B$10:$B$56,'SO MS'!$B$6:$L$48,5,TRUE)</f>
        <v>33600</v>
      </c>
      <c r="K10" s="379">
        <f>'Summary sales'!E8</f>
        <v>36939.920000000006</v>
      </c>
      <c r="L10" s="378">
        <f t="shared" ref="L10:L12" si="3">K10-J10</f>
        <v>3339.9200000000055</v>
      </c>
      <c r="M10" s="378">
        <f>VLOOKUP($B$10:$B$56,'SO MS'!$B$6:$L$48,6,TRUE)</f>
        <v>9600</v>
      </c>
      <c r="N10" s="378">
        <f>'Summary sales'!F8</f>
        <v>11931.039999999999</v>
      </c>
      <c r="O10" s="378">
        <f t="shared" ref="O10:O12" si="4">N10-M10</f>
        <v>2331.0399999999991</v>
      </c>
      <c r="P10" s="378">
        <f>VLOOKUP($B$10:$B$56,'SO MS'!$B$6:$AS$48,7,TRUE)</f>
        <v>10000</v>
      </c>
      <c r="Q10" s="378">
        <f>'Summary sales'!G8</f>
        <v>0</v>
      </c>
      <c r="R10" s="378">
        <f t="shared" ref="R10:R12" si="5">Q10-P10</f>
        <v>-10000</v>
      </c>
      <c r="S10" s="378">
        <f>VLOOKUP($B$10:$B$56,'SO MS'!$B$6:$AS$48,8,TRUE)</f>
        <v>0</v>
      </c>
      <c r="T10" s="378">
        <f>'Summary sales'!H8</f>
        <v>0</v>
      </c>
      <c r="U10" s="378">
        <f t="shared" ref="U10:U12" si="6">T10-S10</f>
        <v>0</v>
      </c>
      <c r="V10" s="378">
        <f>VLOOKUP($B$10:$B$56,'SO MS'!$B$6:$AS$48,9,TRUE)</f>
        <v>500</v>
      </c>
      <c r="W10" s="378">
        <f>'Summary sales'!I8</f>
        <v>4151.22</v>
      </c>
      <c r="X10" s="378">
        <f t="shared" ref="X10:X12" si="7">W10-V10</f>
        <v>3651.2200000000003</v>
      </c>
      <c r="Y10" s="378">
        <f>VLOOKUP($B$10:$B$56,'SO MS'!$B$6:$AS$48,10,TRUE)</f>
        <v>0</v>
      </c>
      <c r="Z10" s="378">
        <f>'Summary sales'!K8</f>
        <v>0</v>
      </c>
      <c r="AA10" s="378">
        <f t="shared" ref="AA10:AA12" si="8">Z10-Y10</f>
        <v>0</v>
      </c>
      <c r="AB10" s="378">
        <f>VLOOKUP($B$10:$B$56,'SO MS'!$B$6:$AS$48,11,TRUE)</f>
        <v>0</v>
      </c>
      <c r="AC10" s="378"/>
      <c r="AD10" s="378">
        <f t="shared" ref="AD10:AD12" si="9">AC10-AB10</f>
        <v>0</v>
      </c>
      <c r="AE10" s="378">
        <f>'Daily Sales'!D5</f>
        <v>109615.85225806452</v>
      </c>
      <c r="AF10" s="378">
        <f ca="1">'Daily Sales'!E5</f>
        <v>104637.15500000492</v>
      </c>
      <c r="AG10" s="378">
        <f t="shared" ref="AG10:AG12" ca="1" si="10">AF10-AE10</f>
        <v>-4978.6972580596048</v>
      </c>
      <c r="AH10" s="378">
        <v>0</v>
      </c>
      <c r="AI10" s="378">
        <v>0</v>
      </c>
      <c r="AJ10" s="378">
        <f t="shared" ref="AJ10:AJ12" si="11">AI10-AH10</f>
        <v>0</v>
      </c>
      <c r="AK10" s="378">
        <f>VLOOKUP($B$10:$B$53,'Daily Sales'!$B$5:$F$45,3,TRUE)</f>
        <v>109615.85225806452</v>
      </c>
      <c r="AL10" s="378">
        <f ca="1">VLOOKUP($B$10:$B$53,'Daily Sales'!$B$5:$F$45,4,TRUE)</f>
        <v>104637.15500000492</v>
      </c>
      <c r="AM10" s="393">
        <f t="shared" ref="AM10:AM12" ca="1" si="12">AL10-AK10</f>
        <v>-4978.6972580596048</v>
      </c>
    </row>
    <row r="11" spans="1:39" s="368" customFormat="1" ht="15.6">
      <c r="A11" s="641"/>
      <c r="B11" s="328">
        <f t="shared" ref="B11:B12" si="13">B10+1</f>
        <v>46144</v>
      </c>
      <c r="C11" s="544" t="str">
        <f t="shared" si="0"/>
        <v>Sab</v>
      </c>
      <c r="D11" s="380">
        <f t="shared" ref="D11:D12" si="14">SUMIF($G$9:$AD$9,$D$9,G11:AD11)</f>
        <v>137700</v>
      </c>
      <c r="E11" s="381">
        <f t="shared" ref="E11:E12" si="15">SUMIF($G$9:$AD$9,$E$9,G11:AD11)</f>
        <v>126543.79999999996</v>
      </c>
      <c r="F11" s="381">
        <f t="shared" si="1"/>
        <v>-11156.200000000041</v>
      </c>
      <c r="G11" s="381">
        <f>VLOOKUP($B$10:$B$56,'SO MS'!$B$6:$L$48,4,TRUE)</f>
        <v>84000</v>
      </c>
      <c r="H11" s="379">
        <f>'Summary sales'!D9</f>
        <v>74793.169999999969</v>
      </c>
      <c r="I11" s="381">
        <f t="shared" si="2"/>
        <v>-9206.8300000000309</v>
      </c>
      <c r="J11" s="381">
        <f>VLOOKUP($B$10:$B$56,'SO MS'!$B$6:$L$48,5,TRUE)</f>
        <v>33600</v>
      </c>
      <c r="K11" s="379">
        <f>'Summary sales'!E9</f>
        <v>36903.17</v>
      </c>
      <c r="L11" s="381">
        <f t="shared" si="3"/>
        <v>3303.1699999999983</v>
      </c>
      <c r="M11" s="381">
        <f>VLOOKUP($B$10:$B$56,'SO MS'!$B$6:$L$48,6,TRUE)</f>
        <v>9600</v>
      </c>
      <c r="N11" s="381">
        <f>'Summary sales'!F9</f>
        <v>14847.46</v>
      </c>
      <c r="O11" s="381">
        <f t="shared" si="4"/>
        <v>5247.4599999999991</v>
      </c>
      <c r="P11" s="381">
        <f>VLOOKUP($B$10:$B$56,'SO MS'!$B$6:$AS$48,7,TRUE)</f>
        <v>10000</v>
      </c>
      <c r="Q11" s="381">
        <f>'Summary sales'!G9</f>
        <v>0</v>
      </c>
      <c r="R11" s="381">
        <f t="shared" si="5"/>
        <v>-10000</v>
      </c>
      <c r="S11" s="381">
        <f>VLOOKUP($B$10:$B$56,'SO MS'!$B$6:$AS$48,8,TRUE)</f>
        <v>0</v>
      </c>
      <c r="T11" s="381">
        <f>'Summary sales'!H9</f>
        <v>0</v>
      </c>
      <c r="U11" s="381">
        <f t="shared" si="6"/>
        <v>0</v>
      </c>
      <c r="V11" s="381">
        <f>VLOOKUP($B$10:$B$56,'SO MS'!$B$6:$AS$48,9,TRUE)</f>
        <v>500</v>
      </c>
      <c r="W11" s="381">
        <f>'Summary sales'!I9</f>
        <v>0</v>
      </c>
      <c r="X11" s="381">
        <f t="shared" si="7"/>
        <v>-500</v>
      </c>
      <c r="Y11" s="381">
        <f>VLOOKUP($B$10:$B$56,'SO MS'!$B$6:$AS$48,10,TRUE)</f>
        <v>0</v>
      </c>
      <c r="Z11" s="381">
        <f>'Summary sales'!K9</f>
        <v>0</v>
      </c>
      <c r="AA11" s="381">
        <f t="shared" si="8"/>
        <v>0</v>
      </c>
      <c r="AB11" s="381">
        <f>VLOOKUP($B$10:$B$56,'SO MS'!$B$6:$AS$48,11,TRUE)</f>
        <v>0</v>
      </c>
      <c r="AC11" s="381"/>
      <c r="AD11" s="381">
        <f t="shared" si="9"/>
        <v>0</v>
      </c>
      <c r="AE11" s="381">
        <f>'Daily Sales'!D6</f>
        <v>169830.55941935486</v>
      </c>
      <c r="AF11" s="381">
        <f ca="1">'Daily Sales'!E6</f>
        <v>131664.8869999962</v>
      </c>
      <c r="AG11" s="381">
        <f t="shared" ca="1" si="10"/>
        <v>-38165.672419358656</v>
      </c>
      <c r="AH11" s="381">
        <v>0</v>
      </c>
      <c r="AI11" s="381">
        <v>0</v>
      </c>
      <c r="AJ11" s="381">
        <f t="shared" si="11"/>
        <v>0</v>
      </c>
      <c r="AK11" s="381">
        <f>VLOOKUP($B$10:$B$53,'Daily Sales'!$B$5:$F$45,3,TRUE)</f>
        <v>169830.55941935486</v>
      </c>
      <c r="AL11" s="381">
        <f ca="1">VLOOKUP($B$10:$B$53,'Daily Sales'!$B$5:$F$45,4,TRUE)</f>
        <v>131664.8869999962</v>
      </c>
      <c r="AM11" s="394">
        <f t="shared" ca="1" si="12"/>
        <v>-38165.672419358656</v>
      </c>
    </row>
    <row r="12" spans="1:39" s="369" customFormat="1" ht="15.6">
      <c r="A12" s="641"/>
      <c r="B12" s="328">
        <f t="shared" si="13"/>
        <v>46145</v>
      </c>
      <c r="C12" s="544" t="str">
        <f t="shared" si="0"/>
        <v>Mgg</v>
      </c>
      <c r="D12" s="380">
        <f t="shared" si="14"/>
        <v>147300</v>
      </c>
      <c r="E12" s="381">
        <f t="shared" si="15"/>
        <v>121591.41000000002</v>
      </c>
      <c r="F12" s="381">
        <f t="shared" si="1"/>
        <v>-25708.589999999982</v>
      </c>
      <c r="G12" s="381">
        <f>VLOOKUP($B$10:$B$56,'SO MS'!$B$6:$L$48,4,TRUE)</f>
        <v>84000</v>
      </c>
      <c r="H12" s="379">
        <f>'Summary sales'!D10</f>
        <v>70666.340000000011</v>
      </c>
      <c r="I12" s="381">
        <f t="shared" si="2"/>
        <v>-13333.659999999989</v>
      </c>
      <c r="J12" s="381">
        <f>VLOOKUP($B$10:$B$56,'SO MS'!$B$6:$L$48,5,TRUE)</f>
        <v>33600</v>
      </c>
      <c r="K12" s="379">
        <f>'Summary sales'!E10</f>
        <v>35544.79</v>
      </c>
      <c r="L12" s="381">
        <f t="shared" si="3"/>
        <v>1944.7900000000009</v>
      </c>
      <c r="M12" s="381">
        <f>VLOOKUP($B$10:$B$56,'SO MS'!$B$6:$L$48,6,TRUE)</f>
        <v>9600</v>
      </c>
      <c r="N12" s="381">
        <f>'Summary sales'!F10</f>
        <v>6126.35</v>
      </c>
      <c r="O12" s="381">
        <f t="shared" si="4"/>
        <v>-3473.6499999999996</v>
      </c>
      <c r="P12" s="381">
        <f>VLOOKUP($B$10:$B$56,'SO MS'!$B$6:$AS$48,7,TRUE)</f>
        <v>10000</v>
      </c>
      <c r="Q12" s="381">
        <f>'Summary sales'!G10</f>
        <v>0</v>
      </c>
      <c r="R12" s="381">
        <f t="shared" si="5"/>
        <v>-10000</v>
      </c>
      <c r="S12" s="381">
        <f>VLOOKUP($B$10:$B$56,'SO MS'!$B$6:$AS$48,8,TRUE)</f>
        <v>6600</v>
      </c>
      <c r="T12" s="381">
        <f>'Summary sales'!H10</f>
        <v>4934.91</v>
      </c>
      <c r="U12" s="381">
        <f t="shared" si="6"/>
        <v>-1665.0900000000001</v>
      </c>
      <c r="V12" s="381">
        <f>VLOOKUP($B$10:$B$56,'SO MS'!$B$6:$AS$48,9,TRUE)</f>
        <v>3500</v>
      </c>
      <c r="W12" s="381">
        <f>'Summary sales'!I10</f>
        <v>4319.0200000000004</v>
      </c>
      <c r="X12" s="381">
        <f t="shared" si="7"/>
        <v>819.02000000000044</v>
      </c>
      <c r="Y12" s="381">
        <f>VLOOKUP($B$10:$B$56,'SO MS'!$B$6:$AS$48,10,TRUE)</f>
        <v>0</v>
      </c>
      <c r="Z12" s="381">
        <f>'Summary sales'!K10</f>
        <v>0</v>
      </c>
      <c r="AA12" s="381">
        <f t="shared" si="8"/>
        <v>0</v>
      </c>
      <c r="AB12" s="381">
        <f>VLOOKUP($B$10:$B$56,'SO MS'!$B$6:$AS$48,11,TRUE)</f>
        <v>0</v>
      </c>
      <c r="AC12" s="381"/>
      <c r="AD12" s="381">
        <f t="shared" si="9"/>
        <v>0</v>
      </c>
      <c r="AE12" s="381">
        <f>'Daily Sales'!D7</f>
        <v>148952.01332258063</v>
      </c>
      <c r="AF12" s="381">
        <f ca="1">'Daily Sales'!E7</f>
        <v>122487.21900000062</v>
      </c>
      <c r="AG12" s="381">
        <f t="shared" ca="1" si="10"/>
        <v>-26464.794322580012</v>
      </c>
      <c r="AH12" s="381">
        <v>0</v>
      </c>
      <c r="AI12" s="381">
        <v>0</v>
      </c>
      <c r="AJ12" s="381">
        <f t="shared" si="11"/>
        <v>0</v>
      </c>
      <c r="AK12" s="381">
        <f>VLOOKUP($B$10:$B$53,'Daily Sales'!$B$5:$F$45,3,TRUE)</f>
        <v>148952.01332258063</v>
      </c>
      <c r="AL12" s="381">
        <f ca="1">VLOOKUP($B$10:$B$53,'Daily Sales'!$B$5:$F$45,4,TRUE)</f>
        <v>122487.21900000062</v>
      </c>
      <c r="AM12" s="394">
        <f t="shared" ca="1" si="12"/>
        <v>-26464.794322580012</v>
      </c>
    </row>
    <row r="13" spans="1:39" s="370" customFormat="1" ht="15.6">
      <c r="A13" s="541"/>
      <c r="B13" s="329" t="s">
        <v>57</v>
      </c>
      <c r="C13" s="330"/>
      <c r="D13" s="382">
        <f>SUM(D10:D12)</f>
        <v>422700</v>
      </c>
      <c r="E13" s="382">
        <f t="shared" ref="E13:AM13" si="16">SUM(E10:E12)</f>
        <v>389957.37</v>
      </c>
      <c r="F13" s="382">
        <f t="shared" si="16"/>
        <v>-32742.62999999999</v>
      </c>
      <c r="G13" s="382">
        <f t="shared" si="16"/>
        <v>252000</v>
      </c>
      <c r="H13" s="382">
        <f t="shared" si="16"/>
        <v>234259.49</v>
      </c>
      <c r="I13" s="382">
        <f t="shared" si="16"/>
        <v>-17740.510000000009</v>
      </c>
      <c r="J13" s="382">
        <f t="shared" si="16"/>
        <v>100800</v>
      </c>
      <c r="K13" s="382">
        <f t="shared" si="16"/>
        <v>109387.88</v>
      </c>
      <c r="L13" s="382">
        <f t="shared" si="16"/>
        <v>8587.8800000000047</v>
      </c>
      <c r="M13" s="382">
        <f t="shared" si="16"/>
        <v>28800</v>
      </c>
      <c r="N13" s="382">
        <f t="shared" si="16"/>
        <v>32904.85</v>
      </c>
      <c r="O13" s="382">
        <f t="shared" si="16"/>
        <v>4104.8499999999985</v>
      </c>
      <c r="P13" s="382">
        <f t="shared" si="16"/>
        <v>30000</v>
      </c>
      <c r="Q13" s="382">
        <f t="shared" si="16"/>
        <v>0</v>
      </c>
      <c r="R13" s="382">
        <f t="shared" si="16"/>
        <v>-30000</v>
      </c>
      <c r="S13" s="382">
        <f t="shared" si="16"/>
        <v>6600</v>
      </c>
      <c r="T13" s="382">
        <f t="shared" si="16"/>
        <v>4934.91</v>
      </c>
      <c r="U13" s="382">
        <f t="shared" si="16"/>
        <v>-1665.0900000000001</v>
      </c>
      <c r="V13" s="382">
        <f t="shared" si="16"/>
        <v>4500</v>
      </c>
      <c r="W13" s="382">
        <f t="shared" si="16"/>
        <v>8470.2400000000016</v>
      </c>
      <c r="X13" s="382">
        <f t="shared" si="16"/>
        <v>3970.2400000000007</v>
      </c>
      <c r="Y13" s="382">
        <f t="shared" si="16"/>
        <v>0</v>
      </c>
      <c r="Z13" s="382">
        <f t="shared" si="16"/>
        <v>0</v>
      </c>
      <c r="AA13" s="382">
        <f t="shared" si="16"/>
        <v>0</v>
      </c>
      <c r="AB13" s="382">
        <f t="shared" si="16"/>
        <v>0</v>
      </c>
      <c r="AC13" s="382">
        <f t="shared" si="16"/>
        <v>0</v>
      </c>
      <c r="AD13" s="382">
        <f t="shared" si="16"/>
        <v>0</v>
      </c>
      <c r="AE13" s="382">
        <f t="shared" si="16"/>
        <v>428398.42500000005</v>
      </c>
      <c r="AF13" s="382">
        <f t="shared" ca="1" si="16"/>
        <v>358789.26100000174</v>
      </c>
      <c r="AG13" s="382">
        <f t="shared" ca="1" si="16"/>
        <v>-69609.163999998273</v>
      </c>
      <c r="AH13" s="382">
        <f t="shared" si="16"/>
        <v>0</v>
      </c>
      <c r="AI13" s="382">
        <f t="shared" si="16"/>
        <v>0</v>
      </c>
      <c r="AJ13" s="382">
        <f t="shared" si="16"/>
        <v>0</v>
      </c>
      <c r="AK13" s="382">
        <f t="shared" si="16"/>
        <v>428398.42500000005</v>
      </c>
      <c r="AL13" s="382">
        <f t="shared" ca="1" si="16"/>
        <v>358789.26100000174</v>
      </c>
      <c r="AM13" s="395">
        <f t="shared" ca="1" si="16"/>
        <v>-69609.163999998273</v>
      </c>
    </row>
    <row r="14" spans="1:39" s="370" customFormat="1" ht="15.6">
      <c r="A14" s="333"/>
      <c r="B14" s="334"/>
      <c r="C14" s="324"/>
      <c r="D14" s="380"/>
      <c r="E14" s="381"/>
      <c r="F14" s="381"/>
      <c r="G14" s="381"/>
      <c r="H14" s="379"/>
      <c r="I14" s="381"/>
      <c r="J14" s="381"/>
      <c r="K14" s="379"/>
      <c r="L14" s="381"/>
      <c r="M14" s="381"/>
      <c r="N14" s="381"/>
      <c r="O14" s="381"/>
      <c r="P14" s="381"/>
      <c r="Q14" s="379"/>
      <c r="R14" s="381"/>
      <c r="S14" s="381"/>
      <c r="T14" s="379"/>
      <c r="U14" s="381"/>
      <c r="V14" s="381"/>
      <c r="W14" s="381"/>
      <c r="X14" s="381"/>
      <c r="Y14" s="381"/>
      <c r="Z14" s="381"/>
      <c r="AA14" s="381"/>
      <c r="AB14" s="381"/>
      <c r="AC14" s="381"/>
      <c r="AD14" s="381"/>
      <c r="AE14" s="381"/>
      <c r="AF14" s="381"/>
      <c r="AG14" s="381"/>
      <c r="AH14" s="381"/>
      <c r="AI14" s="381"/>
      <c r="AJ14" s="381"/>
      <c r="AK14" s="381"/>
      <c r="AL14" s="381"/>
      <c r="AM14" s="394"/>
    </row>
    <row r="15" spans="1:39" s="367" customFormat="1" ht="15.6">
      <c r="A15" s="641">
        <f>A10+1</f>
        <v>19</v>
      </c>
      <c r="B15" s="323">
        <f>B12+1</f>
        <v>46146</v>
      </c>
      <c r="C15" s="324" t="str">
        <f t="shared" ref="C15:C18" si="17">TEXT(B15,"ddd")</f>
        <v>Sen</v>
      </c>
      <c r="D15" s="380">
        <f t="shared" ref="D15:D18" si="18">SUMIF($G$9:$AD$9,$D$9,G15:AD15)</f>
        <v>147300.06225806451</v>
      </c>
      <c r="E15" s="381">
        <f t="shared" ref="E15:E18" si="19">SUMIF($G$9:$AD$9,$E$9,G15:AD15)</f>
        <v>136500.09</v>
      </c>
      <c r="F15" s="381">
        <f t="shared" ref="F15:F18" si="20">E15-D15</f>
        <v>-10799.972258064518</v>
      </c>
      <c r="G15" s="381">
        <f>VLOOKUP($B$10:$B$56,'SO MS'!$B$6:$L$48,4,TRUE)</f>
        <v>84000</v>
      </c>
      <c r="H15" s="379">
        <f>'Summary sales'!D11</f>
        <v>94817.75</v>
      </c>
      <c r="I15" s="381">
        <f t="shared" ref="I15:I18" si="21">H15-G15</f>
        <v>10817.75</v>
      </c>
      <c r="J15" s="381">
        <f>VLOOKUP($B$10:$B$56,'SO MS'!$B$6:$L$48,5,TRUE)</f>
        <v>33600</v>
      </c>
      <c r="K15" s="379">
        <f>'Summary sales'!E11</f>
        <v>33219.9</v>
      </c>
      <c r="L15" s="381">
        <f t="shared" ref="L15:L18" si="22">K15-J15</f>
        <v>-380.09999999999854</v>
      </c>
      <c r="M15" s="381">
        <f>VLOOKUP($B$10:$B$56,'SO MS'!$B$6:$L$48,6,TRUE)</f>
        <v>9600</v>
      </c>
      <c r="N15" s="381">
        <f>'Summary sales'!F11</f>
        <v>8462.4399999999987</v>
      </c>
      <c r="O15" s="381">
        <f t="shared" ref="O15:O18" si="23">N15-M15</f>
        <v>-1137.5600000000013</v>
      </c>
      <c r="P15" s="381">
        <f>VLOOKUP($B$10:$B$56,'SO MS'!$B$6:$AS$48,7,TRUE)</f>
        <v>10000</v>
      </c>
      <c r="Q15" s="381">
        <f>'Summary sales'!G11</f>
        <v>0</v>
      </c>
      <c r="R15" s="381">
        <f t="shared" ref="R15:R18" si="24">Q15-P15</f>
        <v>-10000</v>
      </c>
      <c r="S15" s="381">
        <f>VLOOKUP($B$10:$B$56,'SO MS'!$B$6:$AS$48,8,TRUE)</f>
        <v>6600.0622580645213</v>
      </c>
      <c r="T15" s="381">
        <f>'Summary sales'!H11</f>
        <v>0</v>
      </c>
      <c r="U15" s="381">
        <f t="shared" ref="U15:U18" si="25">T15-S15</f>
        <v>-6600.0622580645213</v>
      </c>
      <c r="V15" s="381">
        <f>VLOOKUP($B$10:$B$56,'SO MS'!$B$6:$AS$48,9,TRUE)</f>
        <v>3500</v>
      </c>
      <c r="W15" s="381">
        <f>'Summary sales'!I11</f>
        <v>0</v>
      </c>
      <c r="X15" s="381">
        <f t="shared" ref="X15:X18" si="26">W15-V15</f>
        <v>-3500</v>
      </c>
      <c r="Y15" s="381">
        <f>VLOOKUP($B$10:$B$56,'SO MS'!$B$6:$AS$48,10,TRUE)</f>
        <v>0</v>
      </c>
      <c r="Z15" s="381">
        <f>'Summary sales'!K11</f>
        <v>0</v>
      </c>
      <c r="AA15" s="381">
        <f t="shared" ref="AA15:AA18" si="27">Z15-Y15</f>
        <v>0</v>
      </c>
      <c r="AB15" s="381">
        <f>VLOOKUP($B$10:$B$56,'SO MS'!$B$6:$AS$48,11,TRUE)</f>
        <v>0</v>
      </c>
      <c r="AC15" s="381"/>
      <c r="AD15" s="381">
        <f t="shared" ref="AD15:AD18" si="28">AC15-AB15</f>
        <v>0</v>
      </c>
      <c r="AE15" s="381">
        <f>'Daily Sales'!D10</f>
        <v>180251.94232258061</v>
      </c>
      <c r="AF15" s="381">
        <f ca="1">'Daily Sales'!E10</f>
        <v>174893.73199999973</v>
      </c>
      <c r="AG15" s="381">
        <f t="shared" ref="AG15:AG18" ca="1" si="29">AF15-AE15</f>
        <v>-5358.2103225808823</v>
      </c>
      <c r="AH15" s="381">
        <v>0</v>
      </c>
      <c r="AI15" s="381">
        <v>0</v>
      </c>
      <c r="AJ15" s="381">
        <f t="shared" ref="AJ15:AJ18" si="30">AI15-AH15</f>
        <v>0</v>
      </c>
      <c r="AK15" s="381">
        <f>VLOOKUP($B$10:$B$53,'Daily Sales'!$B$5:$F$45,3,TRUE)</f>
        <v>180251.94232258061</v>
      </c>
      <c r="AL15" s="381">
        <f ca="1">VLOOKUP($B$10:$B$53,'Daily Sales'!$B$5:$F$45,4,TRUE)</f>
        <v>174893.73199999973</v>
      </c>
      <c r="AM15" s="394">
        <f t="shared" ref="AM15:AM18" ca="1" si="31">AL15-AK15</f>
        <v>-5358.2103225808823</v>
      </c>
    </row>
    <row r="16" spans="1:39" s="367" customFormat="1" ht="15.6">
      <c r="A16" s="641"/>
      <c r="B16" s="323">
        <f t="shared" ref="B16:B18" si="32">B15+1</f>
        <v>46147</v>
      </c>
      <c r="C16" s="324" t="str">
        <f t="shared" si="17"/>
        <v>Sel</v>
      </c>
      <c r="D16" s="380">
        <f t="shared" si="18"/>
        <v>147300.06225806451</v>
      </c>
      <c r="E16" s="381">
        <f t="shared" si="19"/>
        <v>150764.29999999999</v>
      </c>
      <c r="F16" s="381">
        <f t="shared" si="20"/>
        <v>3464.2377419354743</v>
      </c>
      <c r="G16" s="381">
        <f>VLOOKUP($B$10:$B$56,'SO MS'!$B$6:$L$48,4,TRUE)</f>
        <v>84000</v>
      </c>
      <c r="H16" s="379">
        <f>'Summary sales'!D12</f>
        <v>91432.48</v>
      </c>
      <c r="I16" s="381">
        <f t="shared" si="21"/>
        <v>7432.4799999999959</v>
      </c>
      <c r="J16" s="381">
        <f>VLOOKUP($B$10:$B$56,'SO MS'!$B$6:$L$48,5,TRUE)</f>
        <v>33600</v>
      </c>
      <c r="K16" s="379">
        <f>'Summary sales'!E12</f>
        <v>40799.43</v>
      </c>
      <c r="L16" s="381">
        <f t="shared" si="22"/>
        <v>7199.43</v>
      </c>
      <c r="M16" s="381">
        <f>VLOOKUP($B$10:$B$56,'SO MS'!$B$6:$L$48,6,TRUE)</f>
        <v>9600</v>
      </c>
      <c r="N16" s="381">
        <f>'Summary sales'!F12</f>
        <v>14176.27</v>
      </c>
      <c r="O16" s="381">
        <f t="shared" si="23"/>
        <v>4576.2700000000004</v>
      </c>
      <c r="P16" s="381">
        <f>VLOOKUP($B$10:$B$56,'SO MS'!$B$6:$AS$48,7,TRUE)</f>
        <v>10000</v>
      </c>
      <c r="Q16" s="381">
        <f>'Summary sales'!G12</f>
        <v>0</v>
      </c>
      <c r="R16" s="381">
        <f t="shared" si="24"/>
        <v>-10000</v>
      </c>
      <c r="S16" s="381">
        <f>VLOOKUP($B$10:$B$56,'SO MS'!$B$6:$AS$48,8,TRUE)</f>
        <v>6600.0622580645213</v>
      </c>
      <c r="T16" s="381">
        <f>'Summary sales'!H12</f>
        <v>0</v>
      </c>
      <c r="U16" s="381">
        <f t="shared" si="25"/>
        <v>-6600.0622580645213</v>
      </c>
      <c r="V16" s="381">
        <f>VLOOKUP($B$10:$B$56,'SO MS'!$B$6:$AS$48,9,TRUE)</f>
        <v>3500</v>
      </c>
      <c r="W16" s="381">
        <f>'Summary sales'!I12</f>
        <v>4356.12</v>
      </c>
      <c r="X16" s="381">
        <f t="shared" si="26"/>
        <v>856.11999999999989</v>
      </c>
      <c r="Y16" s="381">
        <f>VLOOKUP($B$10:$B$56,'SO MS'!$B$6:$AS$48,10,TRUE)</f>
        <v>0</v>
      </c>
      <c r="Z16" s="381">
        <f>'Summary sales'!K12</f>
        <v>0</v>
      </c>
      <c r="AA16" s="381">
        <f t="shared" si="27"/>
        <v>0</v>
      </c>
      <c r="AB16" s="381">
        <f>VLOOKUP($B$10:$B$56,'SO MS'!$B$6:$AS$48,11,TRUE)</f>
        <v>0</v>
      </c>
      <c r="AC16" s="381"/>
      <c r="AD16" s="381">
        <f t="shared" si="28"/>
        <v>0</v>
      </c>
      <c r="AE16" s="381">
        <f>'Daily Sales'!D11</f>
        <v>180251.94232258061</v>
      </c>
      <c r="AF16" s="381">
        <f ca="1">'Daily Sales'!E11</f>
        <v>162235.47081319499</v>
      </c>
      <c r="AG16" s="381">
        <f t="shared" ca="1" si="29"/>
        <v>-18016.471509385621</v>
      </c>
      <c r="AH16" s="381">
        <v>0</v>
      </c>
      <c r="AI16" s="381">
        <v>0</v>
      </c>
      <c r="AJ16" s="381">
        <f t="shared" si="30"/>
        <v>0</v>
      </c>
      <c r="AK16" s="381">
        <f>VLOOKUP($B$10:$B$53,'Daily Sales'!$B$5:$F$45,3,TRUE)</f>
        <v>180251.94232258061</v>
      </c>
      <c r="AL16" s="381">
        <f ca="1">VLOOKUP($B$10:$B$53,'Daily Sales'!$B$5:$F$45,4,TRUE)</f>
        <v>162235.47081319499</v>
      </c>
      <c r="AM16" s="394">
        <f t="shared" ca="1" si="31"/>
        <v>-18016.471509385621</v>
      </c>
    </row>
    <row r="17" spans="1:39" s="367" customFormat="1" ht="15.6">
      <c r="A17" s="641"/>
      <c r="B17" s="323">
        <f t="shared" si="32"/>
        <v>46148</v>
      </c>
      <c r="C17" s="324" t="str">
        <f t="shared" si="17"/>
        <v>Rab</v>
      </c>
      <c r="D17" s="380">
        <f t="shared" si="18"/>
        <v>147300.06225806451</v>
      </c>
      <c r="E17" s="381">
        <f t="shared" si="19"/>
        <v>169685.46999999997</v>
      </c>
      <c r="F17" s="381">
        <f t="shared" si="20"/>
        <v>22385.407741935458</v>
      </c>
      <c r="G17" s="381">
        <f>VLOOKUP($B$10:$B$56,'SO MS'!$B$6:$L$48,4,TRUE)</f>
        <v>84000</v>
      </c>
      <c r="H17" s="379">
        <f>'Summary sales'!D13</f>
        <v>101637.20999999999</v>
      </c>
      <c r="I17" s="381">
        <f t="shared" si="21"/>
        <v>17637.209999999992</v>
      </c>
      <c r="J17" s="381">
        <f>VLOOKUP($B$10:$B$56,'SO MS'!$B$6:$L$48,5,TRUE)</f>
        <v>33600</v>
      </c>
      <c r="K17" s="379">
        <f>'Summary sales'!E13</f>
        <v>48456.049999999996</v>
      </c>
      <c r="L17" s="381">
        <f t="shared" si="22"/>
        <v>14856.049999999996</v>
      </c>
      <c r="M17" s="381">
        <f>VLOOKUP($B$10:$B$56,'SO MS'!$B$6:$L$48,6,TRUE)</f>
        <v>9600</v>
      </c>
      <c r="N17" s="381">
        <f>'Summary sales'!F13</f>
        <v>14412.63</v>
      </c>
      <c r="O17" s="381">
        <f t="shared" si="23"/>
        <v>4812.6299999999992</v>
      </c>
      <c r="P17" s="381">
        <f>VLOOKUP($B$10:$B$56,'SO MS'!$B$6:$AS$48,7,TRUE)</f>
        <v>10000</v>
      </c>
      <c r="Q17" s="381">
        <f>'Summary sales'!G13</f>
        <v>0</v>
      </c>
      <c r="R17" s="381">
        <f t="shared" si="24"/>
        <v>-10000</v>
      </c>
      <c r="S17" s="381">
        <f>VLOOKUP($B$10:$B$56,'SO MS'!$B$6:$AS$48,8,TRUE)</f>
        <v>6600.0622580645213</v>
      </c>
      <c r="T17" s="381">
        <f>'Summary sales'!H13</f>
        <v>5179.58</v>
      </c>
      <c r="U17" s="381">
        <f t="shared" si="25"/>
        <v>-1420.4822580645214</v>
      </c>
      <c r="V17" s="381">
        <f>VLOOKUP($B$10:$B$56,'SO MS'!$B$6:$AS$48,9,TRUE)</f>
        <v>3500</v>
      </c>
      <c r="W17" s="381">
        <f>'Summary sales'!I13</f>
        <v>0</v>
      </c>
      <c r="X17" s="381">
        <f t="shared" si="26"/>
        <v>-3500</v>
      </c>
      <c r="Y17" s="381">
        <f>VLOOKUP($B$10:$B$56,'SO MS'!$B$6:$AS$48,10,TRUE)</f>
        <v>0</v>
      </c>
      <c r="Z17" s="381">
        <f>'Summary sales'!K13</f>
        <v>0</v>
      </c>
      <c r="AA17" s="381">
        <f t="shared" si="27"/>
        <v>0</v>
      </c>
      <c r="AB17" s="381">
        <f>VLOOKUP($B$10:$B$56,'SO MS'!$B$6:$AS$48,11,TRUE)</f>
        <v>0</v>
      </c>
      <c r="AC17" s="381"/>
      <c r="AD17" s="381">
        <f t="shared" si="28"/>
        <v>0</v>
      </c>
      <c r="AE17" s="381">
        <f>'Daily Sales'!D12</f>
        <v>189751.94232258061</v>
      </c>
      <c r="AF17" s="381">
        <f ca="1">'Daily Sales'!E12</f>
        <v>199238.38600000137</v>
      </c>
      <c r="AG17" s="381">
        <f t="shared" ca="1" si="29"/>
        <v>9486.443677420757</v>
      </c>
      <c r="AH17" s="381">
        <v>0</v>
      </c>
      <c r="AI17" s="381">
        <v>0</v>
      </c>
      <c r="AJ17" s="381">
        <f t="shared" si="30"/>
        <v>0</v>
      </c>
      <c r="AK17" s="381">
        <f>VLOOKUP($B$10:$B$53,'Daily Sales'!$B$5:$F$45,3,TRUE)</f>
        <v>189751.94232258061</v>
      </c>
      <c r="AL17" s="381">
        <f ca="1">VLOOKUP($B$10:$B$53,'Daily Sales'!$B$5:$F$45,4,TRUE)</f>
        <v>199238.38600000137</v>
      </c>
      <c r="AM17" s="394">
        <f t="shared" ca="1" si="31"/>
        <v>9486.443677420757</v>
      </c>
    </row>
    <row r="18" spans="1:39" s="367" customFormat="1" ht="15.6">
      <c r="A18" s="641"/>
      <c r="B18" s="323">
        <f t="shared" si="32"/>
        <v>46149</v>
      </c>
      <c r="C18" s="324" t="str">
        <f t="shared" si="17"/>
        <v>Kam</v>
      </c>
      <c r="D18" s="380">
        <f t="shared" si="18"/>
        <v>147300.06225806451</v>
      </c>
      <c r="E18" s="381">
        <f t="shared" si="19"/>
        <v>178114.22000000003</v>
      </c>
      <c r="F18" s="381">
        <f t="shared" si="20"/>
        <v>30814.157741935516</v>
      </c>
      <c r="G18" s="381">
        <f>VLOOKUP($B$10:$B$56,'SO MS'!$B$6:$L$48,4,TRUE)</f>
        <v>84000</v>
      </c>
      <c r="H18" s="379">
        <f>'Summary sales'!D14</f>
        <v>107063.17000000003</v>
      </c>
      <c r="I18" s="381">
        <f t="shared" si="21"/>
        <v>23063.170000000027</v>
      </c>
      <c r="J18" s="381">
        <f>VLOOKUP($B$10:$B$56,'SO MS'!$B$6:$L$48,5,TRUE)</f>
        <v>33600</v>
      </c>
      <c r="K18" s="379">
        <f>'Summary sales'!E14</f>
        <v>50488.72</v>
      </c>
      <c r="L18" s="381">
        <f t="shared" si="22"/>
        <v>16888.72</v>
      </c>
      <c r="M18" s="381">
        <f>VLOOKUP($B$10:$B$56,'SO MS'!$B$6:$L$48,6,TRUE)</f>
        <v>9600</v>
      </c>
      <c r="N18" s="381">
        <f>'Summary sales'!F14</f>
        <v>11245.13</v>
      </c>
      <c r="O18" s="381">
        <f t="shared" si="23"/>
        <v>1645.1299999999992</v>
      </c>
      <c r="P18" s="381">
        <f>VLOOKUP($B$10:$B$56,'SO MS'!$B$6:$AS$48,7,TRUE)</f>
        <v>10000</v>
      </c>
      <c r="Q18" s="381">
        <f>'Summary sales'!G14</f>
        <v>0</v>
      </c>
      <c r="R18" s="381">
        <f t="shared" si="24"/>
        <v>-10000</v>
      </c>
      <c r="S18" s="381">
        <f>VLOOKUP($B$10:$B$56,'SO MS'!$B$6:$AS$48,8,TRUE)</f>
        <v>6600.0622580645213</v>
      </c>
      <c r="T18" s="381">
        <f>'Summary sales'!H14</f>
        <v>4934.91</v>
      </c>
      <c r="U18" s="381">
        <f t="shared" si="25"/>
        <v>-1665.1522580645214</v>
      </c>
      <c r="V18" s="381">
        <f>VLOOKUP($B$10:$B$56,'SO MS'!$B$6:$AS$48,9,TRUE)</f>
        <v>3500</v>
      </c>
      <c r="W18" s="381">
        <f>'Summary sales'!I14</f>
        <v>4382.29</v>
      </c>
      <c r="X18" s="381">
        <f t="shared" si="26"/>
        <v>882.29</v>
      </c>
      <c r="Y18" s="381">
        <f>VLOOKUP($B$10:$B$56,'SO MS'!$B$6:$AS$48,10,TRUE)</f>
        <v>0</v>
      </c>
      <c r="Z18" s="381">
        <f>'Summary sales'!K14</f>
        <v>0</v>
      </c>
      <c r="AA18" s="381">
        <f t="shared" si="27"/>
        <v>0</v>
      </c>
      <c r="AB18" s="381">
        <f>VLOOKUP($B$10:$B$56,'SO MS'!$B$6:$AS$48,11,TRUE)</f>
        <v>0</v>
      </c>
      <c r="AC18" s="381"/>
      <c r="AD18" s="381">
        <f t="shared" si="28"/>
        <v>0</v>
      </c>
      <c r="AE18" s="381">
        <f>'Daily Sales'!D13</f>
        <v>189751.94232258061</v>
      </c>
      <c r="AF18" s="381">
        <f ca="1">'Daily Sales'!E13</f>
        <v>198734.04799999675</v>
      </c>
      <c r="AG18" s="381">
        <f t="shared" ca="1" si="29"/>
        <v>8982.1056774161407</v>
      </c>
      <c r="AH18" s="381">
        <v>0</v>
      </c>
      <c r="AI18" s="381">
        <v>0</v>
      </c>
      <c r="AJ18" s="381">
        <f t="shared" si="30"/>
        <v>0</v>
      </c>
      <c r="AK18" s="381">
        <f>VLOOKUP($B$10:$B$53,'Daily Sales'!$B$5:$F$45,3,TRUE)</f>
        <v>189751.94232258061</v>
      </c>
      <c r="AL18" s="381">
        <f ca="1">VLOOKUP($B$10:$B$53,'Daily Sales'!$B$5:$F$45,4,TRUE)</f>
        <v>198734.04799999675</v>
      </c>
      <c r="AM18" s="394">
        <f t="shared" ca="1" si="31"/>
        <v>8982.1056774161407</v>
      </c>
    </row>
    <row r="19" spans="1:39" s="367" customFormat="1" ht="15.6">
      <c r="A19" s="641"/>
      <c r="B19" s="323">
        <f t="shared" ref="B19:B21" si="33">B18+1</f>
        <v>46150</v>
      </c>
      <c r="C19" s="324" t="str">
        <f t="shared" ref="C19:C21" si="34">TEXT(B19,"ddd")</f>
        <v>Jum</v>
      </c>
      <c r="D19" s="380">
        <f t="shared" ref="D19:D21" si="35">SUMIF($G$9:$AD$9,$D$9,G19:AD19)</f>
        <v>147300.06225806451</v>
      </c>
      <c r="E19" s="381">
        <f t="shared" ref="E19:E21" si="36">SUMIF($G$9:$AD$9,$E$9,G19:AD19)</f>
        <v>189928.55000000002</v>
      </c>
      <c r="F19" s="381">
        <f t="shared" ref="F19:F21" si="37">E19-D19</f>
        <v>42628.487741935503</v>
      </c>
      <c r="G19" s="381">
        <f>VLOOKUP($B$10:$B$56,'SO MS'!$B$6:$L$48,4,TRUE)</f>
        <v>84000</v>
      </c>
      <c r="H19" s="379">
        <f>'Summary sales'!D15</f>
        <v>121704.89</v>
      </c>
      <c r="I19" s="381">
        <f t="shared" ref="I19:I21" si="38">H19-G19</f>
        <v>37704.89</v>
      </c>
      <c r="J19" s="381">
        <f>VLOOKUP($B$10:$B$56,'SO MS'!$B$6:$L$48,5,TRUE)</f>
        <v>33600</v>
      </c>
      <c r="K19" s="379">
        <f>'Summary sales'!E15</f>
        <v>45455.76</v>
      </c>
      <c r="L19" s="381">
        <f t="shared" ref="L19:L21" si="39">K19-J19</f>
        <v>11855.760000000002</v>
      </c>
      <c r="M19" s="381">
        <f>VLOOKUP($B$10:$B$56,'SO MS'!$B$6:$L$48,6,TRUE)</f>
        <v>9600</v>
      </c>
      <c r="N19" s="381">
        <f>'Summary sales'!F15</f>
        <v>13549.73</v>
      </c>
      <c r="O19" s="381">
        <f t="shared" ref="O19:O21" si="40">N19-M19</f>
        <v>3949.7299999999996</v>
      </c>
      <c r="P19" s="381">
        <f>VLOOKUP($B$10:$B$56,'SO MS'!$B$6:$AS$48,7,TRUE)</f>
        <v>10000</v>
      </c>
      <c r="Q19" s="381">
        <f>'Summary sales'!G15</f>
        <v>0</v>
      </c>
      <c r="R19" s="381">
        <f t="shared" ref="R19:R21" si="41">Q19-P19</f>
        <v>-10000</v>
      </c>
      <c r="S19" s="381">
        <f>VLOOKUP($B$10:$B$56,'SO MS'!$B$6:$AS$48,8,TRUE)</f>
        <v>6600.0622580645213</v>
      </c>
      <c r="T19" s="381">
        <f>'Summary sales'!H15</f>
        <v>4934.91</v>
      </c>
      <c r="U19" s="381">
        <f t="shared" ref="U19:U21" si="42">T19-S19</f>
        <v>-1665.1522580645214</v>
      </c>
      <c r="V19" s="381">
        <f>VLOOKUP($B$10:$B$56,'SO MS'!$B$6:$AS$48,9,TRUE)</f>
        <v>3500</v>
      </c>
      <c r="W19" s="381">
        <f>'Summary sales'!I15</f>
        <v>4283.26</v>
      </c>
      <c r="X19" s="381">
        <f t="shared" ref="X19:X21" si="43">W19-V19</f>
        <v>783.26000000000022</v>
      </c>
      <c r="Y19" s="381">
        <f>VLOOKUP($B$10:$B$56,'SO MS'!$B$6:$AS$48,10,TRUE)</f>
        <v>0</v>
      </c>
      <c r="Z19" s="381">
        <f>'Summary sales'!K15</f>
        <v>0</v>
      </c>
      <c r="AA19" s="381">
        <f t="shared" ref="AA19:AA21" si="44">Z19-Y19</f>
        <v>0</v>
      </c>
      <c r="AB19" s="381">
        <f>VLOOKUP($B$10:$B$56,'SO MS'!$B$6:$AS$48,11,TRUE)</f>
        <v>0</v>
      </c>
      <c r="AC19" s="381"/>
      <c r="AD19" s="381">
        <f t="shared" ref="AD19:AD21" si="45">AC19-AB19</f>
        <v>0</v>
      </c>
      <c r="AE19" s="381">
        <f>'Daily Sales'!D14</f>
        <v>189751.94232258061</v>
      </c>
      <c r="AF19" s="381">
        <f ca="1">'Daily Sales'!E14</f>
        <v>199421.57699999909</v>
      </c>
      <c r="AG19" s="381">
        <f t="shared" ref="AG19:AG21" ca="1" si="46">AF19-AE19</f>
        <v>9669.6346774184785</v>
      </c>
      <c r="AH19" s="381">
        <v>0</v>
      </c>
      <c r="AI19" s="381">
        <v>0</v>
      </c>
      <c r="AJ19" s="381">
        <f t="shared" ref="AJ19:AJ21" si="47">AI19-AH19</f>
        <v>0</v>
      </c>
      <c r="AK19" s="381">
        <f>VLOOKUP($B$10:$B$53,'Daily Sales'!$B$5:$F$45,3,TRUE)</f>
        <v>189751.94232258061</v>
      </c>
      <c r="AL19" s="381">
        <f ca="1">VLOOKUP($B$10:$B$53,'Daily Sales'!$B$5:$F$45,4,TRUE)</f>
        <v>199421.57699999909</v>
      </c>
      <c r="AM19" s="394">
        <f t="shared" ref="AM19:AM21" ca="1" si="48">AL19-AK19</f>
        <v>9669.6346774184785</v>
      </c>
    </row>
    <row r="20" spans="1:39" s="368" customFormat="1" ht="15.6">
      <c r="A20" s="641"/>
      <c r="B20" s="328">
        <f t="shared" si="33"/>
        <v>46151</v>
      </c>
      <c r="C20" s="544" t="str">
        <f t="shared" si="34"/>
        <v>Sab</v>
      </c>
      <c r="D20" s="380">
        <f t="shared" si="35"/>
        <v>147300.06225806451</v>
      </c>
      <c r="E20" s="381">
        <f t="shared" si="36"/>
        <v>195968.04</v>
      </c>
      <c r="F20" s="381">
        <f t="shared" si="37"/>
        <v>48667.977741935494</v>
      </c>
      <c r="G20" s="381">
        <f>VLOOKUP($B$10:$B$56,'SO MS'!$B$6:$L$48,4,TRUE)</f>
        <v>84000</v>
      </c>
      <c r="H20" s="379">
        <f>'Summary sales'!D16</f>
        <v>125522.15000000001</v>
      </c>
      <c r="I20" s="381">
        <f t="shared" si="38"/>
        <v>41522.150000000009</v>
      </c>
      <c r="J20" s="381">
        <f>VLOOKUP($B$10:$B$56,'SO MS'!$B$6:$L$48,5,TRUE)</f>
        <v>33600</v>
      </c>
      <c r="K20" s="379">
        <f>'Summary sales'!E16</f>
        <v>49391.79</v>
      </c>
      <c r="L20" s="381">
        <f t="shared" si="39"/>
        <v>15791.79</v>
      </c>
      <c r="M20" s="381">
        <f>VLOOKUP($B$10:$B$56,'SO MS'!$B$6:$L$48,6,TRUE)</f>
        <v>9600</v>
      </c>
      <c r="N20" s="381">
        <f>'Summary sales'!F16</f>
        <v>11813.01</v>
      </c>
      <c r="O20" s="381">
        <f t="shared" si="40"/>
        <v>2213.0100000000002</v>
      </c>
      <c r="P20" s="381">
        <f>VLOOKUP($B$10:$B$56,'SO MS'!$B$6:$AS$48,7,TRUE)</f>
        <v>10000</v>
      </c>
      <c r="Q20" s="381">
        <f>'Summary sales'!G16</f>
        <v>0</v>
      </c>
      <c r="R20" s="381">
        <f t="shared" si="41"/>
        <v>-10000</v>
      </c>
      <c r="S20" s="381">
        <f>VLOOKUP($B$10:$B$56,'SO MS'!$B$6:$AS$48,8,TRUE)</f>
        <v>6600.0622580645213</v>
      </c>
      <c r="T20" s="381">
        <f>'Summary sales'!H16</f>
        <v>5058.08</v>
      </c>
      <c r="U20" s="381">
        <f t="shared" si="42"/>
        <v>-1541.9822580645214</v>
      </c>
      <c r="V20" s="381">
        <f>VLOOKUP($B$10:$B$56,'SO MS'!$B$6:$AS$48,9,TRUE)</f>
        <v>3500</v>
      </c>
      <c r="W20" s="381">
        <f>'Summary sales'!I16</f>
        <v>4183.01</v>
      </c>
      <c r="X20" s="381">
        <f t="shared" si="43"/>
        <v>683.01000000000022</v>
      </c>
      <c r="Y20" s="381">
        <f>VLOOKUP($B$10:$B$56,'SO MS'!$B$6:$AS$48,10,TRUE)</f>
        <v>0</v>
      </c>
      <c r="Z20" s="381">
        <f>'Summary sales'!K16</f>
        <v>0</v>
      </c>
      <c r="AA20" s="381">
        <f t="shared" si="44"/>
        <v>0</v>
      </c>
      <c r="AB20" s="381">
        <f>VLOOKUP($B$10:$B$56,'SO MS'!$B$6:$AS$48,11,TRUE)</f>
        <v>0</v>
      </c>
      <c r="AC20" s="381"/>
      <c r="AD20" s="381">
        <f t="shared" si="45"/>
        <v>0</v>
      </c>
      <c r="AE20" s="381">
        <f>'Daily Sales'!D15</f>
        <v>176664.16522580644</v>
      </c>
      <c r="AF20" s="381">
        <f ca="1">'Daily Sales'!E15</f>
        <v>179037.47600000247</v>
      </c>
      <c r="AG20" s="381">
        <f t="shared" ca="1" si="46"/>
        <v>2373.3107741960266</v>
      </c>
      <c r="AH20" s="381">
        <v>0</v>
      </c>
      <c r="AI20" s="381">
        <v>0</v>
      </c>
      <c r="AJ20" s="381">
        <f t="shared" si="47"/>
        <v>0</v>
      </c>
      <c r="AK20" s="381">
        <f>VLOOKUP($B$10:$B$53,'Daily Sales'!$B$5:$F$45,3,TRUE)</f>
        <v>176664.16522580644</v>
      </c>
      <c r="AL20" s="381">
        <f ca="1">VLOOKUP($B$10:$B$53,'Daily Sales'!$B$5:$F$45,4,TRUE)</f>
        <v>179037.47600000247</v>
      </c>
      <c r="AM20" s="394">
        <f t="shared" ca="1" si="48"/>
        <v>2373.3107741960266</v>
      </c>
    </row>
    <row r="21" spans="1:39" s="369" customFormat="1" ht="15.6">
      <c r="A21" s="641"/>
      <c r="B21" s="328">
        <f t="shared" si="33"/>
        <v>46152</v>
      </c>
      <c r="C21" s="544" t="str">
        <f t="shared" si="34"/>
        <v>Mgg</v>
      </c>
      <c r="D21" s="380">
        <f t="shared" si="35"/>
        <v>140700</v>
      </c>
      <c r="E21" s="381">
        <f t="shared" si="36"/>
        <v>193366.05</v>
      </c>
      <c r="F21" s="381">
        <f t="shared" si="37"/>
        <v>52666.049999999988</v>
      </c>
      <c r="G21" s="381">
        <f>VLOOKUP($B$10:$B$56,'SO MS'!$B$6:$L$48,4,TRUE)</f>
        <v>84000</v>
      </c>
      <c r="H21" s="379">
        <f>'Summary sales'!D17</f>
        <v>116303.78</v>
      </c>
      <c r="I21" s="381">
        <f t="shared" si="38"/>
        <v>32303.78</v>
      </c>
      <c r="J21" s="381">
        <f>VLOOKUP($B$10:$B$56,'SO MS'!$B$6:$L$48,5,TRUE)</f>
        <v>33600</v>
      </c>
      <c r="K21" s="379">
        <f>'Summary sales'!E17</f>
        <v>48512.850000000013</v>
      </c>
      <c r="L21" s="381">
        <f t="shared" si="39"/>
        <v>14912.850000000013</v>
      </c>
      <c r="M21" s="381">
        <f>VLOOKUP($B$10:$B$56,'SO MS'!$B$6:$L$48,6,TRUE)</f>
        <v>9600</v>
      </c>
      <c r="N21" s="381">
        <f>'Summary sales'!F17</f>
        <v>14457.759999999998</v>
      </c>
      <c r="O21" s="381">
        <f t="shared" si="40"/>
        <v>4857.7599999999984</v>
      </c>
      <c r="P21" s="381">
        <f>VLOOKUP($B$10:$B$56,'SO MS'!$B$6:$AS$48,7,TRUE)</f>
        <v>10000</v>
      </c>
      <c r="Q21" s="381">
        <f>'Summary sales'!G17</f>
        <v>0</v>
      </c>
      <c r="R21" s="381">
        <f t="shared" si="41"/>
        <v>-10000</v>
      </c>
      <c r="S21" s="381">
        <f>VLOOKUP($B$10:$B$56,'SO MS'!$B$6:$AS$48,8,TRUE)</f>
        <v>0</v>
      </c>
      <c r="T21" s="381">
        <f>'Summary sales'!H17</f>
        <v>9745.0499999999993</v>
      </c>
      <c r="U21" s="381">
        <f t="shared" si="42"/>
        <v>9745.0499999999993</v>
      </c>
      <c r="V21" s="381">
        <f>VLOOKUP($B$10:$B$56,'SO MS'!$B$6:$AS$48,9,TRUE)</f>
        <v>3500</v>
      </c>
      <c r="W21" s="381">
        <f>'Summary sales'!I17</f>
        <v>4346.6099999999997</v>
      </c>
      <c r="X21" s="381">
        <f t="shared" si="43"/>
        <v>846.60999999999967</v>
      </c>
      <c r="Y21" s="381">
        <f>VLOOKUP($B$10:$B$56,'SO MS'!$B$6:$AS$48,10,TRUE)</f>
        <v>0</v>
      </c>
      <c r="Z21" s="381">
        <f>'Summary sales'!K17</f>
        <v>0</v>
      </c>
      <c r="AA21" s="381">
        <f t="shared" si="44"/>
        <v>0</v>
      </c>
      <c r="AB21" s="381">
        <f>VLOOKUP($B$10:$B$56,'SO MS'!$B$6:$AS$48,11,TRUE)</f>
        <v>0</v>
      </c>
      <c r="AC21" s="381"/>
      <c r="AD21" s="381">
        <f t="shared" si="45"/>
        <v>0</v>
      </c>
      <c r="AE21" s="381">
        <f>'Daily Sales'!D16</f>
        <v>128352.01332258065</v>
      </c>
      <c r="AF21" s="381">
        <f ca="1">'Daily Sales'!E16</f>
        <v>151099.75499999773</v>
      </c>
      <c r="AG21" s="381">
        <f t="shared" ca="1" si="46"/>
        <v>22747.741677417085</v>
      </c>
      <c r="AH21" s="381">
        <v>0</v>
      </c>
      <c r="AI21" s="381">
        <v>0</v>
      </c>
      <c r="AJ21" s="381">
        <f t="shared" si="47"/>
        <v>0</v>
      </c>
      <c r="AK21" s="381">
        <f>VLOOKUP($B$10:$B$53,'Daily Sales'!$B$5:$F$45,3,TRUE)</f>
        <v>128352.01332258065</v>
      </c>
      <c r="AL21" s="381">
        <f ca="1">VLOOKUP($B$10:$B$53,'Daily Sales'!$B$5:$F$45,4,TRUE)</f>
        <v>151099.75499999773</v>
      </c>
      <c r="AM21" s="394">
        <f t="shared" ca="1" si="48"/>
        <v>22747.741677417085</v>
      </c>
    </row>
    <row r="22" spans="1:39" s="370" customFormat="1" ht="15.6">
      <c r="A22" s="541"/>
      <c r="B22" s="329" t="s">
        <v>57</v>
      </c>
      <c r="C22" s="330"/>
      <c r="D22" s="382">
        <f>SUM(D15:D21)</f>
        <v>1024500.3735483871</v>
      </c>
      <c r="E22" s="382">
        <f t="shared" ref="E22:AM22" si="49">SUM(E15:E21)</f>
        <v>1214326.7200000002</v>
      </c>
      <c r="F22" s="382">
        <f t="shared" si="49"/>
        <v>189826.34645161292</v>
      </c>
      <c r="G22" s="382">
        <f t="shared" si="49"/>
        <v>588000</v>
      </c>
      <c r="H22" s="382">
        <f t="shared" si="49"/>
        <v>758481.43</v>
      </c>
      <c r="I22" s="382">
        <f t="shared" si="49"/>
        <v>170481.43000000002</v>
      </c>
      <c r="J22" s="382">
        <f t="shared" si="49"/>
        <v>235200</v>
      </c>
      <c r="K22" s="382">
        <f t="shared" si="49"/>
        <v>316324.50000000006</v>
      </c>
      <c r="L22" s="382">
        <f t="shared" si="49"/>
        <v>81124.5</v>
      </c>
      <c r="M22" s="382">
        <f t="shared" si="49"/>
        <v>67200</v>
      </c>
      <c r="N22" s="382">
        <f t="shared" si="49"/>
        <v>88116.969999999987</v>
      </c>
      <c r="O22" s="382">
        <f t="shared" si="49"/>
        <v>20916.969999999994</v>
      </c>
      <c r="P22" s="382">
        <f t="shared" si="49"/>
        <v>70000</v>
      </c>
      <c r="Q22" s="382">
        <f t="shared" si="49"/>
        <v>0</v>
      </c>
      <c r="R22" s="382">
        <f t="shared" si="49"/>
        <v>-70000</v>
      </c>
      <c r="S22" s="382">
        <f t="shared" si="49"/>
        <v>39600.373548387128</v>
      </c>
      <c r="T22" s="382">
        <f t="shared" si="49"/>
        <v>29852.53</v>
      </c>
      <c r="U22" s="382">
        <f t="shared" si="49"/>
        <v>-9747.8435483871253</v>
      </c>
      <c r="V22" s="382">
        <f t="shared" si="49"/>
        <v>24500</v>
      </c>
      <c r="W22" s="382">
        <f t="shared" si="49"/>
        <v>21551.29</v>
      </c>
      <c r="X22" s="382">
        <f t="shared" si="49"/>
        <v>-2948.71</v>
      </c>
      <c r="Y22" s="382">
        <f t="shared" si="49"/>
        <v>0</v>
      </c>
      <c r="Z22" s="382">
        <f t="shared" si="49"/>
        <v>0</v>
      </c>
      <c r="AA22" s="382">
        <f t="shared" si="49"/>
        <v>0</v>
      </c>
      <c r="AB22" s="382">
        <f t="shared" si="49"/>
        <v>0</v>
      </c>
      <c r="AC22" s="382">
        <f t="shared" si="49"/>
        <v>0</v>
      </c>
      <c r="AD22" s="382">
        <f t="shared" si="49"/>
        <v>0</v>
      </c>
      <c r="AE22" s="382">
        <f t="shared" si="49"/>
        <v>1234775.8901612901</v>
      </c>
      <c r="AF22" s="382">
        <f t="shared" ca="1" si="49"/>
        <v>1264660.4448131921</v>
      </c>
      <c r="AG22" s="382">
        <f t="shared" ca="1" si="49"/>
        <v>29884.554651901984</v>
      </c>
      <c r="AH22" s="382">
        <f t="shared" si="49"/>
        <v>0</v>
      </c>
      <c r="AI22" s="382">
        <f t="shared" si="49"/>
        <v>0</v>
      </c>
      <c r="AJ22" s="382">
        <f t="shared" si="49"/>
        <v>0</v>
      </c>
      <c r="AK22" s="382">
        <f t="shared" si="49"/>
        <v>1234775.8901612901</v>
      </c>
      <c r="AL22" s="382">
        <f t="shared" ca="1" si="49"/>
        <v>1264660.4448131921</v>
      </c>
      <c r="AM22" s="395">
        <f t="shared" ca="1" si="49"/>
        <v>29884.554651901984</v>
      </c>
    </row>
    <row r="23" spans="1:39" s="370" customFormat="1" ht="15.6">
      <c r="A23" s="539"/>
      <c r="B23" s="334"/>
      <c r="C23" s="324"/>
      <c r="D23" s="380"/>
      <c r="E23" s="381"/>
      <c r="F23" s="381"/>
      <c r="G23" s="381"/>
      <c r="H23" s="379"/>
      <c r="I23" s="381"/>
      <c r="J23" s="381"/>
      <c r="K23" s="379"/>
      <c r="L23" s="381"/>
      <c r="M23" s="381"/>
      <c r="N23" s="381"/>
      <c r="O23" s="381"/>
      <c r="P23" s="381"/>
      <c r="Q23" s="379"/>
      <c r="R23" s="381"/>
      <c r="S23" s="381"/>
      <c r="T23" s="379"/>
      <c r="U23" s="381"/>
      <c r="V23" s="381"/>
      <c r="W23" s="381"/>
      <c r="X23" s="381"/>
      <c r="Y23" s="381"/>
      <c r="Z23" s="381"/>
      <c r="AA23" s="381"/>
      <c r="AB23" s="381"/>
      <c r="AC23" s="381"/>
      <c r="AD23" s="381"/>
      <c r="AE23" s="381"/>
      <c r="AF23" s="381"/>
      <c r="AG23" s="381"/>
      <c r="AH23" s="381"/>
      <c r="AI23" s="381"/>
      <c r="AJ23" s="381"/>
      <c r="AK23" s="381"/>
      <c r="AL23" s="381"/>
      <c r="AM23" s="394"/>
    </row>
    <row r="24" spans="1:39" s="367" customFormat="1" ht="15.6">
      <c r="A24" s="641">
        <f>A15+1</f>
        <v>20</v>
      </c>
      <c r="B24" s="323">
        <f>B21+1</f>
        <v>46153</v>
      </c>
      <c r="C24" s="324" t="str">
        <f t="shared" ref="C24:C27" si="50">TEXT(B24,"ddd")</f>
        <v>Sen</v>
      </c>
      <c r="D24" s="380">
        <f t="shared" ref="D24:D27" si="51">SUMIF($G$9:$AD$9,$D$9,G24:AD24)</f>
        <v>147300.06225806451</v>
      </c>
      <c r="E24" s="381">
        <f t="shared" ref="E24:E27" si="52">SUMIF($G$9:$AD$9,$E$9,G24:AD24)</f>
        <v>147867.46600000054</v>
      </c>
      <c r="F24" s="381">
        <f t="shared" ref="F24:F27" si="53">E24-D24</f>
        <v>567.40374193602474</v>
      </c>
      <c r="G24" s="381">
        <f>VLOOKUP($B$10:$B$56,'SO MS'!$B$6:$L$48,4,TRUE)</f>
        <v>84000</v>
      </c>
      <c r="H24" s="379">
        <f>'Summary sales'!D18</f>
        <v>91741.1</v>
      </c>
      <c r="I24" s="381">
        <f t="shared" ref="I24:I27" si="54">H24-G24</f>
        <v>7741.1000000000058</v>
      </c>
      <c r="J24" s="381">
        <f>VLOOKUP($B$10:$B$56,'SO MS'!$B$6:$L$48,5,TRUE)</f>
        <v>33600</v>
      </c>
      <c r="K24" s="379">
        <f>'Summary sales'!E18</f>
        <v>35132.770000000004</v>
      </c>
      <c r="L24" s="381">
        <f t="shared" ref="L24:L27" si="55">K24-J24</f>
        <v>1532.7700000000041</v>
      </c>
      <c r="M24" s="381">
        <f>VLOOKUP($B$10:$B$56,'SO MS'!$B$6:$L$48,6,TRUE)</f>
        <v>9600</v>
      </c>
      <c r="N24" s="381">
        <f>'Summary sales'!F18</f>
        <v>12116.849999999999</v>
      </c>
      <c r="O24" s="381">
        <f t="shared" ref="O24:O27" si="56">N24-M24</f>
        <v>2516.8499999999985</v>
      </c>
      <c r="P24" s="381">
        <f>VLOOKUP($B$10:$B$56,'SO MS'!$B$6:$AS$48,7,TRUE)</f>
        <v>10000</v>
      </c>
      <c r="Q24" s="381">
        <f>'Summary sales'!G18</f>
        <v>0</v>
      </c>
      <c r="R24" s="381">
        <f t="shared" ref="R24:R27" si="57">Q24-P24</f>
        <v>-10000</v>
      </c>
      <c r="S24" s="381">
        <f>VLOOKUP($B$10:$B$56,'SO MS'!$B$6:$AS$48,8,TRUE)</f>
        <v>6600.0622580645213</v>
      </c>
      <c r="T24" s="381">
        <f>'Summary sales'!H18</f>
        <v>4468.7760000005364</v>
      </c>
      <c r="U24" s="381">
        <f t="shared" ref="U24:U27" si="58">T24-S24</f>
        <v>-2131.2862580639849</v>
      </c>
      <c r="V24" s="381">
        <f>VLOOKUP($B$10:$B$56,'SO MS'!$B$6:$AS$48,9,TRUE)</f>
        <v>3500</v>
      </c>
      <c r="W24" s="381">
        <f>'Summary sales'!I18</f>
        <v>4407.97</v>
      </c>
      <c r="X24" s="381">
        <f t="shared" ref="X24:X27" si="59">W24-V24</f>
        <v>907.97000000000025</v>
      </c>
      <c r="Y24" s="381">
        <f>VLOOKUP($B$10:$B$56,'SO MS'!$B$6:$AS$48,10,TRUE)</f>
        <v>0</v>
      </c>
      <c r="Z24" s="381">
        <f>'Summary sales'!K18</f>
        <v>0</v>
      </c>
      <c r="AA24" s="381">
        <f t="shared" ref="AA24:AA27" si="60">Z24-Y24</f>
        <v>0</v>
      </c>
      <c r="AB24" s="381">
        <f>VLOOKUP($B$10:$B$56,'SO MS'!$B$6:$AS$48,11,TRUE)</f>
        <v>0</v>
      </c>
      <c r="AC24" s="381"/>
      <c r="AD24" s="381">
        <f t="shared" ref="AD24:AD27" si="61">AC24-AB24</f>
        <v>0</v>
      </c>
      <c r="AE24" s="381">
        <f>'Daily Sales'!D19</f>
        <v>186877.61587096774</v>
      </c>
      <c r="AF24" s="381">
        <f ca="1">'Daily Sales'!E19</f>
        <v>226194.72600000468</v>
      </c>
      <c r="AG24" s="381">
        <f t="shared" ref="AG24:AG27" ca="1" si="62">AF24-AE24</f>
        <v>39317.110129036941</v>
      </c>
      <c r="AH24" s="381">
        <v>0</v>
      </c>
      <c r="AI24" s="381">
        <v>0</v>
      </c>
      <c r="AJ24" s="381">
        <f t="shared" ref="AJ24:AJ27" si="63">AI24-AH24</f>
        <v>0</v>
      </c>
      <c r="AK24" s="381">
        <f>VLOOKUP($B$10:$B$53,'Daily Sales'!$B$5:$F$45,3,TRUE)</f>
        <v>186877.61587096774</v>
      </c>
      <c r="AL24" s="381">
        <f ca="1">VLOOKUP($B$10:$B$53,'Daily Sales'!$B$5:$F$45,4,TRUE)</f>
        <v>226194.72600000468</v>
      </c>
      <c r="AM24" s="394">
        <f t="shared" ref="AM24:AM27" ca="1" si="64">AL24-AK24</f>
        <v>39317.110129036941</v>
      </c>
    </row>
    <row r="25" spans="1:39" s="367" customFormat="1" ht="15.6">
      <c r="A25" s="641"/>
      <c r="B25" s="323">
        <f t="shared" ref="B25:B27" si="65">B24+1</f>
        <v>46154</v>
      </c>
      <c r="C25" s="324" t="str">
        <f t="shared" si="50"/>
        <v>Sel</v>
      </c>
      <c r="D25" s="380">
        <f t="shared" si="51"/>
        <v>167300.06225806451</v>
      </c>
      <c r="E25" s="381">
        <f t="shared" si="52"/>
        <v>200652.17400000009</v>
      </c>
      <c r="F25" s="381">
        <f t="shared" si="53"/>
        <v>33352.111741935572</v>
      </c>
      <c r="G25" s="381">
        <f>VLOOKUP($B$10:$B$56,'SO MS'!$B$6:$L$48,4,TRUE)</f>
        <v>84000</v>
      </c>
      <c r="H25" s="379">
        <f>'Summary sales'!D19</f>
        <v>130825.25000000001</v>
      </c>
      <c r="I25" s="381">
        <f t="shared" si="54"/>
        <v>46825.250000000015</v>
      </c>
      <c r="J25" s="381">
        <f>VLOOKUP($B$10:$B$56,'SO MS'!$B$6:$L$48,5,TRUE)</f>
        <v>33600</v>
      </c>
      <c r="K25" s="379">
        <f>'Summary sales'!E19</f>
        <v>49979.360000000008</v>
      </c>
      <c r="L25" s="381">
        <f t="shared" si="55"/>
        <v>16379.360000000008</v>
      </c>
      <c r="M25" s="381">
        <f>VLOOKUP($B$10:$B$56,'SO MS'!$B$6:$L$48,6,TRUE)</f>
        <v>9600</v>
      </c>
      <c r="N25" s="381">
        <f>'Summary sales'!F19</f>
        <v>5466.23</v>
      </c>
      <c r="O25" s="381">
        <f t="shared" si="56"/>
        <v>-4133.7700000000004</v>
      </c>
      <c r="P25" s="381">
        <f>VLOOKUP($B$10:$B$56,'SO MS'!$B$6:$AS$48,7,TRUE)</f>
        <v>10000</v>
      </c>
      <c r="Q25" s="381">
        <f>'Summary sales'!G19</f>
        <v>0</v>
      </c>
      <c r="R25" s="381">
        <f t="shared" si="57"/>
        <v>-10000</v>
      </c>
      <c r="S25" s="381">
        <f>VLOOKUP($B$10:$B$56,'SO MS'!$B$6:$AS$48,8,TRUE)</f>
        <v>6600.0622580645213</v>
      </c>
      <c r="T25" s="381">
        <f>'Summary sales'!H19</f>
        <v>14381.334000000059</v>
      </c>
      <c r="U25" s="381">
        <f t="shared" si="58"/>
        <v>7781.2717419355376</v>
      </c>
      <c r="V25" s="381">
        <f>VLOOKUP($B$10:$B$56,'SO MS'!$B$6:$AS$48,9,TRUE)</f>
        <v>3500</v>
      </c>
      <c r="W25" s="381">
        <f>'Summary sales'!I19</f>
        <v>0</v>
      </c>
      <c r="X25" s="381">
        <f t="shared" si="59"/>
        <v>-3500</v>
      </c>
      <c r="Y25" s="381">
        <f>VLOOKUP($B$10:$B$56,'SO MS'!$B$6:$AS$48,10,TRUE)</f>
        <v>20000</v>
      </c>
      <c r="Z25" s="381">
        <f>'Summary sales'!K19</f>
        <v>0</v>
      </c>
      <c r="AA25" s="381">
        <f t="shared" si="60"/>
        <v>-20000</v>
      </c>
      <c r="AB25" s="381">
        <f>VLOOKUP($B$10:$B$56,'SO MS'!$B$6:$AS$48,11,TRUE)</f>
        <v>0</v>
      </c>
      <c r="AC25" s="381"/>
      <c r="AD25" s="381">
        <f t="shared" si="61"/>
        <v>0</v>
      </c>
      <c r="AE25" s="381">
        <f>'Daily Sales'!D20</f>
        <v>218877.61587096774</v>
      </c>
      <c r="AF25" s="381">
        <f ca="1">'Daily Sales'!E20</f>
        <v>221547.97500000006</v>
      </c>
      <c r="AG25" s="381">
        <f t="shared" ca="1" si="62"/>
        <v>2670.3591290323238</v>
      </c>
      <c r="AH25" s="381">
        <v>0</v>
      </c>
      <c r="AI25" s="381">
        <v>0</v>
      </c>
      <c r="AJ25" s="381">
        <f t="shared" si="63"/>
        <v>0</v>
      </c>
      <c r="AK25" s="381">
        <f>VLOOKUP($B$10:$B$53,'Daily Sales'!$B$5:$F$45,3,TRUE)</f>
        <v>218877.61587096774</v>
      </c>
      <c r="AL25" s="381">
        <f ca="1">VLOOKUP($B$10:$B$53,'Daily Sales'!$B$5:$F$45,4,TRUE)</f>
        <v>221547.97500000006</v>
      </c>
      <c r="AM25" s="394">
        <f t="shared" ca="1" si="64"/>
        <v>2670.3591290323238</v>
      </c>
    </row>
    <row r="26" spans="1:39" s="367" customFormat="1" ht="15.6">
      <c r="A26" s="641"/>
      <c r="B26" s="323">
        <f t="shared" si="65"/>
        <v>46155</v>
      </c>
      <c r="C26" s="324" t="str">
        <f t="shared" si="50"/>
        <v>Rab</v>
      </c>
      <c r="D26" s="380">
        <f t="shared" si="51"/>
        <v>167300.06225806451</v>
      </c>
      <c r="E26" s="381">
        <f t="shared" si="52"/>
        <v>220776.13799999759</v>
      </c>
      <c r="F26" s="381">
        <f t="shared" si="53"/>
        <v>53476.075741933077</v>
      </c>
      <c r="G26" s="381">
        <f>VLOOKUP($B$10:$B$56,'SO MS'!$B$6:$L$48,4,TRUE)</f>
        <v>84000</v>
      </c>
      <c r="H26" s="379">
        <f>'Summary sales'!D20</f>
        <v>136699.66999999998</v>
      </c>
      <c r="I26" s="381">
        <f t="shared" si="54"/>
        <v>52699.669999999984</v>
      </c>
      <c r="J26" s="381">
        <f>VLOOKUP($B$10:$B$56,'SO MS'!$B$6:$L$48,5,TRUE)</f>
        <v>33600</v>
      </c>
      <c r="K26" s="379">
        <f>'Summary sales'!E20</f>
        <v>49054.89</v>
      </c>
      <c r="L26" s="381">
        <f t="shared" si="55"/>
        <v>15454.89</v>
      </c>
      <c r="M26" s="381">
        <f>VLOOKUP($B$10:$B$56,'SO MS'!$B$6:$L$48,6,TRUE)</f>
        <v>9600</v>
      </c>
      <c r="N26" s="381">
        <f>'Summary sales'!F20</f>
        <v>12417.759999999998</v>
      </c>
      <c r="O26" s="381">
        <f t="shared" si="56"/>
        <v>2817.7599999999984</v>
      </c>
      <c r="P26" s="381">
        <f>VLOOKUP($B$10:$B$56,'SO MS'!$B$6:$AS$48,7,TRUE)</f>
        <v>10000</v>
      </c>
      <c r="Q26" s="381">
        <f>'Summary sales'!G20</f>
        <v>0</v>
      </c>
      <c r="R26" s="381">
        <f t="shared" si="57"/>
        <v>-10000</v>
      </c>
      <c r="S26" s="381">
        <f>VLOOKUP($B$10:$B$56,'SO MS'!$B$6:$AS$48,8,TRUE)</f>
        <v>6600.0622580645213</v>
      </c>
      <c r="T26" s="381">
        <f>'Summary sales'!H20</f>
        <v>18746.577999997586</v>
      </c>
      <c r="U26" s="381">
        <f t="shared" si="58"/>
        <v>12146.515741933064</v>
      </c>
      <c r="V26" s="381">
        <f>VLOOKUP($B$10:$B$56,'SO MS'!$B$6:$AS$48,9,TRUE)</f>
        <v>3500</v>
      </c>
      <c r="W26" s="381">
        <f>'Summary sales'!I20</f>
        <v>3857.24</v>
      </c>
      <c r="X26" s="381">
        <f t="shared" si="59"/>
        <v>357.23999999999978</v>
      </c>
      <c r="Y26" s="381">
        <f>VLOOKUP($B$10:$B$56,'SO MS'!$B$6:$AS$48,10,TRUE)</f>
        <v>20000</v>
      </c>
      <c r="Z26" s="381">
        <f>'Summary sales'!K20</f>
        <v>0</v>
      </c>
      <c r="AA26" s="381">
        <f t="shared" si="60"/>
        <v>-20000</v>
      </c>
      <c r="AB26" s="381">
        <f>VLOOKUP($B$10:$B$56,'SO MS'!$B$6:$AS$48,11,TRUE)</f>
        <v>0</v>
      </c>
      <c r="AC26" s="381"/>
      <c r="AD26" s="381">
        <f t="shared" si="61"/>
        <v>0</v>
      </c>
      <c r="AE26" s="381">
        <f>'Daily Sales'!D21</f>
        <v>218877.61587096774</v>
      </c>
      <c r="AF26" s="381">
        <f ca="1">'Daily Sales'!E21</f>
        <v>217699.28499999206</v>
      </c>
      <c r="AG26" s="381">
        <f t="shared" ca="1" si="62"/>
        <v>-1178.330870975682</v>
      </c>
      <c r="AH26" s="381">
        <v>0</v>
      </c>
      <c r="AI26" s="381">
        <v>0</v>
      </c>
      <c r="AJ26" s="381">
        <f t="shared" si="63"/>
        <v>0</v>
      </c>
      <c r="AK26" s="381">
        <f>VLOOKUP($B$10:$B$53,'Daily Sales'!$B$5:$F$45,3,TRUE)</f>
        <v>218877.61587096774</v>
      </c>
      <c r="AL26" s="381">
        <f ca="1">VLOOKUP($B$10:$B$53,'Daily Sales'!$B$5:$F$45,4,TRUE)</f>
        <v>217699.28499999206</v>
      </c>
      <c r="AM26" s="394">
        <f t="shared" ca="1" si="64"/>
        <v>-1178.330870975682</v>
      </c>
    </row>
    <row r="27" spans="1:39" s="367" customFormat="1" ht="15.6">
      <c r="A27" s="641"/>
      <c r="B27" s="323">
        <f t="shared" si="65"/>
        <v>46156</v>
      </c>
      <c r="C27" s="324" t="str">
        <f t="shared" si="50"/>
        <v>Kam</v>
      </c>
      <c r="D27" s="380">
        <f t="shared" si="51"/>
        <v>167300.06225806451</v>
      </c>
      <c r="E27" s="381">
        <f t="shared" si="52"/>
        <v>211192.80199999901</v>
      </c>
      <c r="F27" s="381">
        <f t="shared" si="53"/>
        <v>43892.739741934492</v>
      </c>
      <c r="G27" s="381">
        <f>VLOOKUP($B$10:$B$56,'SO MS'!$B$6:$L$48,4,TRUE)</f>
        <v>84000</v>
      </c>
      <c r="H27" s="379">
        <f>'Summary sales'!D21</f>
        <v>137046.59000000003</v>
      </c>
      <c r="I27" s="381">
        <f t="shared" si="54"/>
        <v>53046.590000000026</v>
      </c>
      <c r="J27" s="381">
        <f>VLOOKUP($B$10:$B$56,'SO MS'!$B$6:$L$48,5,TRUE)</f>
        <v>33600</v>
      </c>
      <c r="K27" s="379">
        <f>'Summary sales'!E21</f>
        <v>46514.38</v>
      </c>
      <c r="L27" s="381">
        <f t="shared" si="55"/>
        <v>12914.379999999997</v>
      </c>
      <c r="M27" s="381">
        <f>VLOOKUP($B$10:$B$56,'SO MS'!$B$6:$L$48,6,TRUE)</f>
        <v>9600</v>
      </c>
      <c r="N27" s="381">
        <f>'Summary sales'!F21</f>
        <v>13657.36</v>
      </c>
      <c r="O27" s="381">
        <f t="shared" si="56"/>
        <v>4057.3600000000006</v>
      </c>
      <c r="P27" s="381">
        <f>VLOOKUP($B$10:$B$56,'SO MS'!$B$6:$AS$48,7,TRUE)</f>
        <v>10000</v>
      </c>
      <c r="Q27" s="381">
        <f>'Summary sales'!G21</f>
        <v>0</v>
      </c>
      <c r="R27" s="381">
        <f t="shared" si="57"/>
        <v>-10000</v>
      </c>
      <c r="S27" s="381">
        <f>VLOOKUP($B$10:$B$56,'SO MS'!$B$6:$AS$48,8,TRUE)</f>
        <v>6600.0622580645213</v>
      </c>
      <c r="T27" s="381">
        <f>'Summary sales'!H21</f>
        <v>13974.471999998987</v>
      </c>
      <c r="U27" s="381">
        <f t="shared" si="58"/>
        <v>7374.4097419344653</v>
      </c>
      <c r="V27" s="381">
        <f>VLOOKUP($B$10:$B$56,'SO MS'!$B$6:$AS$48,9,TRUE)</f>
        <v>3500</v>
      </c>
      <c r="W27" s="381">
        <f>'Summary sales'!I21</f>
        <v>0</v>
      </c>
      <c r="X27" s="381">
        <f t="shared" si="59"/>
        <v>-3500</v>
      </c>
      <c r="Y27" s="381">
        <f>VLOOKUP($B$10:$B$56,'SO MS'!$B$6:$AS$48,10,TRUE)</f>
        <v>20000</v>
      </c>
      <c r="Z27" s="381">
        <f>'Summary sales'!K21</f>
        <v>0</v>
      </c>
      <c r="AA27" s="381">
        <f t="shared" si="60"/>
        <v>-20000</v>
      </c>
      <c r="AB27" s="381">
        <f>VLOOKUP($B$10:$B$56,'SO MS'!$B$6:$AS$48,11,TRUE)</f>
        <v>0</v>
      </c>
      <c r="AC27" s="381"/>
      <c r="AD27" s="381">
        <f t="shared" si="61"/>
        <v>0</v>
      </c>
      <c r="AE27" s="381">
        <f>'Daily Sales'!D22</f>
        <v>179649.01845161288</v>
      </c>
      <c r="AF27" s="381">
        <f ca="1">'Daily Sales'!E22</f>
        <v>173179.99700000236</v>
      </c>
      <c r="AG27" s="381">
        <f t="shared" ca="1" si="62"/>
        <v>-6469.0214516105189</v>
      </c>
      <c r="AH27" s="381">
        <v>0</v>
      </c>
      <c r="AI27" s="381">
        <v>0</v>
      </c>
      <c r="AJ27" s="381">
        <f t="shared" si="63"/>
        <v>0</v>
      </c>
      <c r="AK27" s="381">
        <f>VLOOKUP($B$10:$B$53,'Daily Sales'!$B$5:$F$45,3,TRUE)</f>
        <v>179649.01845161288</v>
      </c>
      <c r="AL27" s="381">
        <f ca="1">VLOOKUP($B$10:$B$53,'Daily Sales'!$B$5:$F$45,4,TRUE)</f>
        <v>173179.99700000236</v>
      </c>
      <c r="AM27" s="394">
        <f t="shared" ca="1" si="64"/>
        <v>-6469.0214516105189</v>
      </c>
    </row>
    <row r="28" spans="1:39" s="367" customFormat="1" ht="15.6">
      <c r="A28" s="641"/>
      <c r="B28" s="323">
        <f t="shared" ref="B28:B30" si="66">B27+1</f>
        <v>46157</v>
      </c>
      <c r="C28" s="324" t="str">
        <f t="shared" ref="C28:C30" si="67">TEXT(B28,"ddd")</f>
        <v>Jum</v>
      </c>
      <c r="D28" s="380">
        <f t="shared" ref="D28:D30" si="68">SUMIF($G$9:$AD$9,$D$9,G28:AD28)</f>
        <v>167300.06225806451</v>
      </c>
      <c r="E28" s="381">
        <f t="shared" ref="E28:E30" si="69">SUMIF($G$9:$AD$9,$E$9,G28:AD28)</f>
        <v>180377.75999999998</v>
      </c>
      <c r="F28" s="381">
        <f t="shared" ref="F28:F30" si="70">E28-D28</f>
        <v>13077.697741935466</v>
      </c>
      <c r="G28" s="381">
        <f>VLOOKUP($B$10:$B$56,'SO MS'!$B$6:$L$48,4,TRUE)</f>
        <v>84000</v>
      </c>
      <c r="H28" s="379">
        <f>'Summary sales'!D22</f>
        <v>108544.77999999998</v>
      </c>
      <c r="I28" s="381">
        <f t="shared" ref="I28:I30" si="71">H28-G28</f>
        <v>24544.779999999984</v>
      </c>
      <c r="J28" s="381">
        <f>VLOOKUP($B$10:$B$56,'SO MS'!$B$6:$L$48,5,TRUE)</f>
        <v>33600</v>
      </c>
      <c r="K28" s="379">
        <f>'Summary sales'!E22</f>
        <v>44253.460000000006</v>
      </c>
      <c r="L28" s="381">
        <f t="shared" ref="L28:L30" si="72">K28-J28</f>
        <v>10653.460000000006</v>
      </c>
      <c r="M28" s="381">
        <f>VLOOKUP($B$10:$B$56,'SO MS'!$B$6:$L$48,6,TRUE)</f>
        <v>9600</v>
      </c>
      <c r="N28" s="381">
        <f>'Summary sales'!F22</f>
        <v>8763.02</v>
      </c>
      <c r="O28" s="381">
        <f t="shared" ref="O28:O30" si="73">N28-M28</f>
        <v>-836.97999999999956</v>
      </c>
      <c r="P28" s="381">
        <f>VLOOKUP($B$10:$B$56,'SO MS'!$B$6:$AS$48,7,TRUE)</f>
        <v>10000</v>
      </c>
      <c r="Q28" s="381">
        <f>'Summary sales'!G22</f>
        <v>0</v>
      </c>
      <c r="R28" s="381">
        <f t="shared" ref="R28:R30" si="74">Q28-P28</f>
        <v>-10000</v>
      </c>
      <c r="S28" s="381">
        <f>VLOOKUP($B$10:$B$56,'SO MS'!$B$6:$AS$48,8,TRUE)</f>
        <v>6600.0622580645213</v>
      </c>
      <c r="T28" s="381">
        <f>'Summary sales'!H22</f>
        <v>14798.33</v>
      </c>
      <c r="U28" s="381">
        <f t="shared" ref="U28:U30" si="75">T28-S28</f>
        <v>8198.2677419354786</v>
      </c>
      <c r="V28" s="381">
        <f>VLOOKUP($B$10:$B$56,'SO MS'!$B$6:$AS$48,9,TRUE)</f>
        <v>3500</v>
      </c>
      <c r="W28" s="381">
        <f>'Summary sales'!I22</f>
        <v>4018.17</v>
      </c>
      <c r="X28" s="381">
        <f t="shared" ref="X28:X30" si="76">W28-V28</f>
        <v>518.17000000000007</v>
      </c>
      <c r="Y28" s="381">
        <f>VLOOKUP($B$10:$B$56,'SO MS'!$B$6:$AS$48,10,TRUE)</f>
        <v>20000</v>
      </c>
      <c r="Z28" s="381">
        <f>'Summary sales'!K22</f>
        <v>0</v>
      </c>
      <c r="AA28" s="381">
        <f t="shared" ref="AA28:AA30" si="77">Z28-Y28</f>
        <v>-20000</v>
      </c>
      <c r="AB28" s="381">
        <f>VLOOKUP($B$10:$B$56,'SO MS'!$B$6:$AS$48,11,TRUE)</f>
        <v>0</v>
      </c>
      <c r="AC28" s="381"/>
      <c r="AD28" s="381">
        <f t="shared" ref="AD28:AD30" si="78">AC28-AB28</f>
        <v>0</v>
      </c>
      <c r="AE28" s="381">
        <f>'Daily Sales'!D23</f>
        <v>211877.61587096774</v>
      </c>
      <c r="AF28" s="381">
        <f ca="1">'Daily Sales'!E23</f>
        <v>211766.20599999692</v>
      </c>
      <c r="AG28" s="381">
        <f t="shared" ref="AG28:AG30" ca="1" si="79">AF28-AE28</f>
        <v>-111.40987097081961</v>
      </c>
      <c r="AH28" s="381">
        <v>0</v>
      </c>
      <c r="AI28" s="381">
        <v>0</v>
      </c>
      <c r="AJ28" s="381">
        <f t="shared" ref="AJ28:AJ30" si="80">AI28-AH28</f>
        <v>0</v>
      </c>
      <c r="AK28" s="381">
        <f>VLOOKUP($B$10:$B$53,'Daily Sales'!$B$5:$F$45,3,TRUE)</f>
        <v>211877.61587096774</v>
      </c>
      <c r="AL28" s="381">
        <f ca="1">VLOOKUP($B$10:$B$53,'Daily Sales'!$B$5:$F$45,4,TRUE)</f>
        <v>211766.20599999692</v>
      </c>
      <c r="AM28" s="394">
        <f t="shared" ref="AM28:AM30" ca="1" si="81">AL28-AK28</f>
        <v>-111.40987097081961</v>
      </c>
    </row>
    <row r="29" spans="1:39" s="368" customFormat="1" ht="15.6">
      <c r="A29" s="641"/>
      <c r="B29" s="328">
        <f t="shared" si="66"/>
        <v>46158</v>
      </c>
      <c r="C29" s="544" t="str">
        <f t="shared" si="67"/>
        <v>Sab</v>
      </c>
      <c r="D29" s="380">
        <f t="shared" si="68"/>
        <v>167300.06225806451</v>
      </c>
      <c r="E29" s="381">
        <f t="shared" si="69"/>
        <v>191800.182</v>
      </c>
      <c r="F29" s="381">
        <f t="shared" si="70"/>
        <v>24500.119741935487</v>
      </c>
      <c r="G29" s="381">
        <f>VLOOKUP($B$10:$B$56,'SO MS'!$B$6:$L$48,4,TRUE)</f>
        <v>84000</v>
      </c>
      <c r="H29" s="379">
        <f>'Summary sales'!D23</f>
        <v>122655.84999999996</v>
      </c>
      <c r="I29" s="381">
        <f t="shared" si="71"/>
        <v>38655.849999999962</v>
      </c>
      <c r="J29" s="381">
        <f>VLOOKUP($B$10:$B$56,'SO MS'!$B$6:$L$48,5,TRUE)</f>
        <v>33600</v>
      </c>
      <c r="K29" s="379">
        <f>'Summary sales'!E23</f>
        <v>49842.329999999994</v>
      </c>
      <c r="L29" s="381">
        <f t="shared" si="72"/>
        <v>16242.329999999994</v>
      </c>
      <c r="M29" s="381">
        <f>VLOOKUP($B$10:$B$56,'SO MS'!$B$6:$L$48,6,TRUE)</f>
        <v>9600</v>
      </c>
      <c r="N29" s="381">
        <f>'Summary sales'!F23</f>
        <v>5551.23</v>
      </c>
      <c r="O29" s="381">
        <f t="shared" si="73"/>
        <v>-4048.7700000000004</v>
      </c>
      <c r="P29" s="381">
        <f>VLOOKUP($B$10:$B$56,'SO MS'!$B$6:$AS$48,7,TRUE)</f>
        <v>10000</v>
      </c>
      <c r="Q29" s="381">
        <f>'Summary sales'!G23</f>
        <v>0</v>
      </c>
      <c r="R29" s="381">
        <f t="shared" si="74"/>
        <v>-10000</v>
      </c>
      <c r="S29" s="381">
        <f>VLOOKUP($B$10:$B$56,'SO MS'!$B$6:$AS$48,8,TRUE)</f>
        <v>6600.0622580645213</v>
      </c>
      <c r="T29" s="381">
        <f>'Summary sales'!H23</f>
        <v>13750.77200000003</v>
      </c>
      <c r="U29" s="381">
        <f t="shared" si="75"/>
        <v>7150.7097419355086</v>
      </c>
      <c r="V29" s="381">
        <f>VLOOKUP($B$10:$B$56,'SO MS'!$B$6:$AS$48,9,TRUE)</f>
        <v>3500</v>
      </c>
      <c r="W29" s="381">
        <f>'Summary sales'!I23</f>
        <v>0</v>
      </c>
      <c r="X29" s="381">
        <f t="shared" si="76"/>
        <v>-3500</v>
      </c>
      <c r="Y29" s="381">
        <f>VLOOKUP($B$10:$B$56,'SO MS'!$B$6:$AS$48,10,TRUE)</f>
        <v>20000</v>
      </c>
      <c r="Z29" s="381">
        <f>'Summary sales'!K23</f>
        <v>0</v>
      </c>
      <c r="AA29" s="381">
        <f t="shared" si="77"/>
        <v>-20000</v>
      </c>
      <c r="AB29" s="381">
        <f>VLOOKUP($B$10:$B$56,'SO MS'!$B$6:$AS$48,11,TRUE)</f>
        <v>0</v>
      </c>
      <c r="AC29" s="381"/>
      <c r="AD29" s="381">
        <f t="shared" si="78"/>
        <v>0</v>
      </c>
      <c r="AE29" s="381">
        <f>'Daily Sales'!D24</f>
        <v>217789.83877419357</v>
      </c>
      <c r="AF29" s="381">
        <f ca="1">'Daily Sales'!E24</f>
        <v>196230.26399999845</v>
      </c>
      <c r="AG29" s="381">
        <f t="shared" ca="1" si="79"/>
        <v>-21559.57477419512</v>
      </c>
      <c r="AH29" s="381">
        <v>0</v>
      </c>
      <c r="AI29" s="381">
        <v>0</v>
      </c>
      <c r="AJ29" s="381">
        <f t="shared" si="80"/>
        <v>0</v>
      </c>
      <c r="AK29" s="381">
        <f>VLOOKUP($B$10:$B$53,'Daily Sales'!$B$5:$F$45,3,TRUE)</f>
        <v>217789.83877419357</v>
      </c>
      <c r="AL29" s="381">
        <f ca="1">VLOOKUP($B$10:$B$53,'Daily Sales'!$B$5:$F$45,4,TRUE)</f>
        <v>196230.26399999845</v>
      </c>
      <c r="AM29" s="394">
        <f t="shared" ca="1" si="81"/>
        <v>-21559.57477419512</v>
      </c>
    </row>
    <row r="30" spans="1:39" s="369" customFormat="1" ht="15.6">
      <c r="A30" s="641"/>
      <c r="B30" s="328">
        <f t="shared" si="66"/>
        <v>46159</v>
      </c>
      <c r="C30" s="544" t="str">
        <f t="shared" si="67"/>
        <v>Mgg</v>
      </c>
      <c r="D30" s="380">
        <f t="shared" si="68"/>
        <v>160700</v>
      </c>
      <c r="E30" s="381">
        <f t="shared" si="69"/>
        <v>187897.16500000001</v>
      </c>
      <c r="F30" s="381">
        <f t="shared" si="70"/>
        <v>27197.165000000008</v>
      </c>
      <c r="G30" s="381">
        <f>VLOOKUP($B$10:$B$56,'SO MS'!$B$6:$L$48,4,TRUE)</f>
        <v>84000</v>
      </c>
      <c r="H30" s="379">
        <f>'Summary sales'!D24</f>
        <v>109034.50000000001</v>
      </c>
      <c r="I30" s="381">
        <f t="shared" si="71"/>
        <v>25034.500000000015</v>
      </c>
      <c r="J30" s="381">
        <f>VLOOKUP($B$10:$B$56,'SO MS'!$B$6:$L$48,5,TRUE)</f>
        <v>33600</v>
      </c>
      <c r="K30" s="379">
        <f>'Summary sales'!E24</f>
        <v>47108.01</v>
      </c>
      <c r="L30" s="381">
        <f t="shared" si="72"/>
        <v>13508.010000000002</v>
      </c>
      <c r="M30" s="381">
        <f>VLOOKUP($B$10:$B$56,'SO MS'!$B$6:$L$48,6,TRUE)</f>
        <v>9600</v>
      </c>
      <c r="N30" s="381">
        <f>'Summary sales'!F24</f>
        <v>13506.93</v>
      </c>
      <c r="O30" s="381">
        <f t="shared" si="73"/>
        <v>3906.9300000000003</v>
      </c>
      <c r="P30" s="381">
        <f>VLOOKUP($B$10:$B$56,'SO MS'!$B$6:$AS$48,7,TRUE)</f>
        <v>10000</v>
      </c>
      <c r="Q30" s="381">
        <f>'Summary sales'!G24</f>
        <v>0</v>
      </c>
      <c r="R30" s="381">
        <f t="shared" si="74"/>
        <v>-10000</v>
      </c>
      <c r="S30" s="381">
        <f>VLOOKUP($B$10:$B$56,'SO MS'!$B$6:$AS$48,8,TRUE)</f>
        <v>0</v>
      </c>
      <c r="T30" s="381">
        <f>'Summary sales'!H24</f>
        <v>9062.2150000000001</v>
      </c>
      <c r="U30" s="381">
        <f t="shared" si="75"/>
        <v>9062.2150000000001</v>
      </c>
      <c r="V30" s="381">
        <f>VLOOKUP($B$10:$B$56,'SO MS'!$B$6:$AS$48,9,TRUE)</f>
        <v>3500</v>
      </c>
      <c r="W30" s="381">
        <f>'Summary sales'!I24</f>
        <v>9185.51</v>
      </c>
      <c r="X30" s="381">
        <f t="shared" si="76"/>
        <v>5685.51</v>
      </c>
      <c r="Y30" s="381">
        <f>VLOOKUP($B$10:$B$56,'SO MS'!$B$6:$AS$48,10,TRUE)</f>
        <v>20000</v>
      </c>
      <c r="Z30" s="381">
        <f>'Summary sales'!K24</f>
        <v>0</v>
      </c>
      <c r="AA30" s="381">
        <f t="shared" si="77"/>
        <v>-20000</v>
      </c>
      <c r="AB30" s="381">
        <f>VLOOKUP($B$10:$B$56,'SO MS'!$B$6:$AS$48,11,TRUE)</f>
        <v>0</v>
      </c>
      <c r="AC30" s="381"/>
      <c r="AD30" s="381">
        <f t="shared" si="78"/>
        <v>0</v>
      </c>
      <c r="AE30" s="381">
        <f>'Daily Sales'!D25</f>
        <v>172352.01332258063</v>
      </c>
      <c r="AF30" s="381">
        <f ca="1">'Daily Sales'!E25</f>
        <v>158753.61000000464</v>
      </c>
      <c r="AG30" s="381">
        <f t="shared" ca="1" si="79"/>
        <v>-13598.403322575992</v>
      </c>
      <c r="AH30" s="381">
        <v>0</v>
      </c>
      <c r="AI30" s="381">
        <v>0</v>
      </c>
      <c r="AJ30" s="381">
        <f t="shared" si="80"/>
        <v>0</v>
      </c>
      <c r="AK30" s="381">
        <f>VLOOKUP($B$10:$B$53,'Daily Sales'!$B$5:$F$45,3,TRUE)</f>
        <v>172352.01332258063</v>
      </c>
      <c r="AL30" s="381">
        <f ca="1">VLOOKUP($B$10:$B$53,'Daily Sales'!$B$5:$F$45,4,TRUE)</f>
        <v>158753.61000000464</v>
      </c>
      <c r="AM30" s="394">
        <f t="shared" ca="1" si="81"/>
        <v>-13598.403322575992</v>
      </c>
    </row>
    <row r="31" spans="1:39" s="370" customFormat="1" ht="15.6">
      <c r="A31" s="541"/>
      <c r="B31" s="329" t="s">
        <v>57</v>
      </c>
      <c r="C31" s="330"/>
      <c r="D31" s="382">
        <f>SUM(D24:D30)</f>
        <v>1144500.3735483871</v>
      </c>
      <c r="E31" s="382">
        <f t="shared" ref="E31:AM31" si="82">SUM(E24:E30)</f>
        <v>1340563.6869999971</v>
      </c>
      <c r="F31" s="382">
        <f t="shared" si="82"/>
        <v>196063.31345161013</v>
      </c>
      <c r="G31" s="382">
        <f t="shared" si="82"/>
        <v>588000</v>
      </c>
      <c r="H31" s="382">
        <f t="shared" si="82"/>
        <v>836547.74</v>
      </c>
      <c r="I31" s="382">
        <f t="shared" si="82"/>
        <v>248547.74</v>
      </c>
      <c r="J31" s="382">
        <f t="shared" si="82"/>
        <v>235200</v>
      </c>
      <c r="K31" s="382">
        <f t="shared" si="82"/>
        <v>321885.20000000007</v>
      </c>
      <c r="L31" s="382">
        <f t="shared" si="82"/>
        <v>86685.200000000012</v>
      </c>
      <c r="M31" s="382">
        <f t="shared" si="82"/>
        <v>67200</v>
      </c>
      <c r="N31" s="382">
        <f t="shared" si="82"/>
        <v>71479.38</v>
      </c>
      <c r="O31" s="382">
        <f t="shared" si="82"/>
        <v>4279.3799999999974</v>
      </c>
      <c r="P31" s="382">
        <f t="shared" si="82"/>
        <v>70000</v>
      </c>
      <c r="Q31" s="382">
        <f t="shared" si="82"/>
        <v>0</v>
      </c>
      <c r="R31" s="382">
        <f t="shared" si="82"/>
        <v>-70000</v>
      </c>
      <c r="S31" s="382">
        <f t="shared" si="82"/>
        <v>39600.373548387128</v>
      </c>
      <c r="T31" s="382">
        <f t="shared" si="82"/>
        <v>89182.47699999719</v>
      </c>
      <c r="U31" s="382">
        <f t="shared" si="82"/>
        <v>49582.103451610063</v>
      </c>
      <c r="V31" s="382">
        <f t="shared" si="82"/>
        <v>24500</v>
      </c>
      <c r="W31" s="382">
        <f t="shared" si="82"/>
        <v>21468.89</v>
      </c>
      <c r="X31" s="382">
        <f t="shared" si="82"/>
        <v>-3031.1099999999988</v>
      </c>
      <c r="Y31" s="382">
        <f t="shared" si="82"/>
        <v>120000</v>
      </c>
      <c r="Z31" s="382">
        <f t="shared" si="82"/>
        <v>0</v>
      </c>
      <c r="AA31" s="382">
        <f t="shared" si="82"/>
        <v>-120000</v>
      </c>
      <c r="AB31" s="382">
        <f t="shared" si="82"/>
        <v>0</v>
      </c>
      <c r="AC31" s="382">
        <f t="shared" si="82"/>
        <v>0</v>
      </c>
      <c r="AD31" s="382">
        <f t="shared" si="82"/>
        <v>0</v>
      </c>
      <c r="AE31" s="382">
        <f t="shared" si="82"/>
        <v>1406301.334032258</v>
      </c>
      <c r="AF31" s="382">
        <f t="shared" ca="1" si="82"/>
        <v>1405372.0629999992</v>
      </c>
      <c r="AG31" s="382">
        <f t="shared" ca="1" si="82"/>
        <v>-929.27103225886822</v>
      </c>
      <c r="AH31" s="382">
        <f t="shared" si="82"/>
        <v>0</v>
      </c>
      <c r="AI31" s="382">
        <f t="shared" si="82"/>
        <v>0</v>
      </c>
      <c r="AJ31" s="382">
        <f t="shared" si="82"/>
        <v>0</v>
      </c>
      <c r="AK31" s="382">
        <f t="shared" si="82"/>
        <v>1406301.334032258</v>
      </c>
      <c r="AL31" s="382">
        <f t="shared" ca="1" si="82"/>
        <v>1405372.0629999992</v>
      </c>
      <c r="AM31" s="395">
        <f t="shared" ca="1" si="82"/>
        <v>-929.27103225886822</v>
      </c>
    </row>
    <row r="32" spans="1:39" s="370" customFormat="1" ht="15.6">
      <c r="A32" s="539"/>
      <c r="B32" s="334"/>
      <c r="C32" s="324"/>
      <c r="D32" s="380"/>
      <c r="E32" s="381"/>
      <c r="F32" s="381"/>
      <c r="G32" s="381"/>
      <c r="H32" s="379"/>
      <c r="I32" s="381"/>
      <c r="J32" s="381"/>
      <c r="K32" s="379"/>
      <c r="L32" s="381"/>
      <c r="M32" s="381"/>
      <c r="N32" s="381"/>
      <c r="O32" s="381"/>
      <c r="P32" s="381"/>
      <c r="Q32" s="379"/>
      <c r="R32" s="381"/>
      <c r="S32" s="381"/>
      <c r="T32" s="379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94"/>
    </row>
    <row r="33" spans="1:39" s="367" customFormat="1" ht="15.6">
      <c r="A33" s="641">
        <f>A24+1</f>
        <v>21</v>
      </c>
      <c r="B33" s="323">
        <f>B30+1</f>
        <v>46160</v>
      </c>
      <c r="C33" s="324" t="str">
        <f t="shared" ref="C33:C36" si="83">TEXT(B33,"ddd")</f>
        <v>Sen</v>
      </c>
      <c r="D33" s="380">
        <f t="shared" ref="D33:D36" si="84">SUMIF($G$9:$AD$9,$D$9,G33:AD33)</f>
        <v>167300.06225806451</v>
      </c>
      <c r="E33" s="381">
        <f t="shared" ref="E33:E36" si="85">SUMIF($G$9:$AD$9,$E$9,G33:AD33)</f>
        <v>194357.22599999871</v>
      </c>
      <c r="F33" s="381">
        <f t="shared" ref="F33:F36" si="86">E33-D33</f>
        <v>27057.163741934201</v>
      </c>
      <c r="G33" s="381">
        <f>VLOOKUP($B$10:$B$56,'SO MS'!$B$6:$L$48,4,TRUE)</f>
        <v>84000</v>
      </c>
      <c r="H33" s="379">
        <f>'Summary sales'!D25</f>
        <v>115587.64</v>
      </c>
      <c r="I33" s="381">
        <f t="shared" ref="I33:I36" si="87">H33-G33</f>
        <v>31587.64</v>
      </c>
      <c r="J33" s="381">
        <f>VLOOKUP($B$10:$B$56,'SO MS'!$B$6:$L$48,5,TRUE)</f>
        <v>33600</v>
      </c>
      <c r="K33" s="379">
        <f>'Summary sales'!E25</f>
        <v>45558.879999999997</v>
      </c>
      <c r="L33" s="381">
        <f t="shared" ref="L33:L36" si="88">K33-J33</f>
        <v>11958.879999999997</v>
      </c>
      <c r="M33" s="381">
        <f>VLOOKUP($B$10:$B$56,'SO MS'!$B$6:$L$48,6,TRUE)</f>
        <v>9600</v>
      </c>
      <c r="N33" s="381">
        <f>'Summary sales'!F25</f>
        <v>14942.65</v>
      </c>
      <c r="O33" s="381">
        <f t="shared" ref="O33:O36" si="89">N33-M33</f>
        <v>5342.65</v>
      </c>
      <c r="P33" s="381">
        <f>VLOOKUP($B$10:$B$56,'SO MS'!$B$6:$AS$48,7,TRUE)</f>
        <v>10000</v>
      </c>
      <c r="Q33" s="381">
        <f>'Summary sales'!G25</f>
        <v>0</v>
      </c>
      <c r="R33" s="381">
        <f t="shared" ref="R33:R36" si="90">Q33-P33</f>
        <v>-10000</v>
      </c>
      <c r="S33" s="381">
        <f>VLOOKUP($B$10:$B$56,'SO MS'!$B$6:$AS$48,8,TRUE)</f>
        <v>6600.0622580645213</v>
      </c>
      <c r="T33" s="381">
        <f>'Summary sales'!H25</f>
        <v>14185.155999998748</v>
      </c>
      <c r="U33" s="381">
        <f t="shared" ref="U33:U36" si="91">T33-S33</f>
        <v>7585.0937419342263</v>
      </c>
      <c r="V33" s="381">
        <f>VLOOKUP($B$10:$B$56,'SO MS'!$B$6:$AS$48,9,TRUE)</f>
        <v>3500</v>
      </c>
      <c r="W33" s="381">
        <f>'Summary sales'!I25</f>
        <v>4082.9</v>
      </c>
      <c r="X33" s="381">
        <f t="shared" ref="X33:X36" si="92">W33-V33</f>
        <v>582.90000000000009</v>
      </c>
      <c r="Y33" s="381">
        <f>VLOOKUP($B$10:$B$56,'SO MS'!$B$6:$AS$48,10,TRUE)</f>
        <v>20000</v>
      </c>
      <c r="Z33" s="381">
        <f>'Summary sales'!K25</f>
        <v>0</v>
      </c>
      <c r="AA33" s="381">
        <f t="shared" ref="AA33:AA36" si="93">Z33-Y33</f>
        <v>-20000</v>
      </c>
      <c r="AB33" s="381">
        <f>VLOOKUP($B$10:$B$56,'SO MS'!$B$6:$AS$48,11,TRUE)</f>
        <v>0</v>
      </c>
      <c r="AC33" s="381"/>
      <c r="AD33" s="381">
        <f t="shared" ref="AD33:AD36" si="94">AC33-AB33</f>
        <v>0</v>
      </c>
      <c r="AE33" s="381">
        <f>'Daily Sales'!D28</f>
        <v>212877.61587096774</v>
      </c>
      <c r="AF33" s="381">
        <f ca="1">'Daily Sales'!E28</f>
        <v>225393.92600000201</v>
      </c>
      <c r="AG33" s="381">
        <f t="shared" ref="AG33:AG36" ca="1" si="95">AF33-AE33</f>
        <v>12516.310129034275</v>
      </c>
      <c r="AH33" s="381">
        <v>0</v>
      </c>
      <c r="AI33" s="381">
        <v>0</v>
      </c>
      <c r="AJ33" s="381">
        <f t="shared" ref="AJ33:AJ36" si="96">AI33-AH33</f>
        <v>0</v>
      </c>
      <c r="AK33" s="381">
        <f>VLOOKUP($B$10:$B$53,'Daily Sales'!$B$5:$F$45,3,TRUE)</f>
        <v>212877.61587096774</v>
      </c>
      <c r="AL33" s="381">
        <f ca="1">VLOOKUP($B$10:$B$53,'Daily Sales'!$B$5:$F$45,4,TRUE)</f>
        <v>225393.92600000201</v>
      </c>
      <c r="AM33" s="394">
        <f t="shared" ref="AM33:AM36" ca="1" si="97">AL33-AK33</f>
        <v>12516.310129034275</v>
      </c>
    </row>
    <row r="34" spans="1:39" s="367" customFormat="1" ht="15.6">
      <c r="A34" s="641"/>
      <c r="B34" s="323">
        <f t="shared" ref="B34:B36" si="98">B33+1</f>
        <v>46161</v>
      </c>
      <c r="C34" s="324" t="str">
        <f t="shared" si="83"/>
        <v>Sel</v>
      </c>
      <c r="D34" s="380">
        <f t="shared" si="84"/>
        <v>167300.06225806451</v>
      </c>
      <c r="E34" s="381">
        <f t="shared" si="85"/>
        <v>193053.99900000033</v>
      </c>
      <c r="F34" s="381">
        <f t="shared" si="86"/>
        <v>25753.936741935817</v>
      </c>
      <c r="G34" s="381">
        <f>VLOOKUP($B$10:$B$56,'SO MS'!$B$6:$L$48,4,TRUE)</f>
        <v>84000</v>
      </c>
      <c r="H34" s="379">
        <f>'Summary sales'!D26</f>
        <v>136928.29999999999</v>
      </c>
      <c r="I34" s="381">
        <f t="shared" si="87"/>
        <v>52928.299999999988</v>
      </c>
      <c r="J34" s="381">
        <f>VLOOKUP($B$10:$B$56,'SO MS'!$B$6:$L$48,5,TRUE)</f>
        <v>33600</v>
      </c>
      <c r="K34" s="379">
        <f>'Summary sales'!E26</f>
        <v>27817.96</v>
      </c>
      <c r="L34" s="381">
        <f t="shared" si="88"/>
        <v>-5782.0400000000009</v>
      </c>
      <c r="M34" s="381">
        <f>VLOOKUP($B$10:$B$56,'SO MS'!$B$6:$L$48,6,TRUE)</f>
        <v>9600</v>
      </c>
      <c r="N34" s="381">
        <f>'Summary sales'!F26</f>
        <v>14113.999999999998</v>
      </c>
      <c r="O34" s="381">
        <f t="shared" si="89"/>
        <v>4513.9999999999982</v>
      </c>
      <c r="P34" s="381">
        <f>VLOOKUP($B$10:$B$56,'SO MS'!$B$6:$AS$48,7,TRUE)</f>
        <v>10000</v>
      </c>
      <c r="Q34" s="381">
        <f>'Summary sales'!G26</f>
        <v>4432.2700000000004</v>
      </c>
      <c r="R34" s="381">
        <f t="shared" si="90"/>
        <v>-5567.73</v>
      </c>
      <c r="S34" s="381">
        <f>VLOOKUP($B$10:$B$56,'SO MS'!$B$6:$AS$48,8,TRUE)</f>
        <v>6600.0622580645213</v>
      </c>
      <c r="T34" s="381">
        <f>'Summary sales'!H26</f>
        <v>9761.4690000003575</v>
      </c>
      <c r="U34" s="381">
        <f t="shared" si="91"/>
        <v>3161.4067419358362</v>
      </c>
      <c r="V34" s="381">
        <f>VLOOKUP($B$10:$B$56,'SO MS'!$B$6:$AS$48,9,TRUE)</f>
        <v>3500</v>
      </c>
      <c r="W34" s="381">
        <f>'Summary sales'!I26</f>
        <v>0</v>
      </c>
      <c r="X34" s="381">
        <f t="shared" si="92"/>
        <v>-3500</v>
      </c>
      <c r="Y34" s="381">
        <f>VLOOKUP($B$10:$B$56,'SO MS'!$B$6:$AS$48,10,TRUE)</f>
        <v>20000</v>
      </c>
      <c r="Z34" s="381">
        <f>'Summary sales'!K26</f>
        <v>0</v>
      </c>
      <c r="AA34" s="381">
        <f t="shared" si="93"/>
        <v>-20000</v>
      </c>
      <c r="AB34" s="381">
        <f>VLOOKUP($B$10:$B$56,'SO MS'!$B$6:$AS$48,11,TRUE)</f>
        <v>0</v>
      </c>
      <c r="AC34" s="381"/>
      <c r="AD34" s="381">
        <f t="shared" si="94"/>
        <v>0</v>
      </c>
      <c r="AE34" s="381">
        <f>'Daily Sales'!D29</f>
        <v>212877.61587096774</v>
      </c>
      <c r="AF34" s="381">
        <f ca="1">'Daily Sales'!E29</f>
        <v>213646.24899999239</v>
      </c>
      <c r="AG34" s="381">
        <f t="shared" ca="1" si="95"/>
        <v>768.63312902464531</v>
      </c>
      <c r="AH34" s="381">
        <v>0</v>
      </c>
      <c r="AI34" s="381">
        <v>0</v>
      </c>
      <c r="AJ34" s="381">
        <f t="shared" si="96"/>
        <v>0</v>
      </c>
      <c r="AK34" s="381">
        <f>VLOOKUP($B$10:$B$53,'Daily Sales'!$B$5:$F$45,3,TRUE)</f>
        <v>212877.61587096774</v>
      </c>
      <c r="AL34" s="381">
        <f ca="1">VLOOKUP($B$10:$B$53,'Daily Sales'!$B$5:$F$45,4,TRUE)</f>
        <v>213646.24899999239</v>
      </c>
      <c r="AM34" s="394">
        <f t="shared" ca="1" si="97"/>
        <v>768.63312902464531</v>
      </c>
    </row>
    <row r="35" spans="1:39" s="367" customFormat="1" ht="15.6">
      <c r="A35" s="641"/>
      <c r="B35" s="323">
        <f t="shared" si="98"/>
        <v>46162</v>
      </c>
      <c r="C35" s="324" t="str">
        <f t="shared" si="83"/>
        <v>Rab</v>
      </c>
      <c r="D35" s="380">
        <f t="shared" si="84"/>
        <v>167300.06225806451</v>
      </c>
      <c r="E35" s="381">
        <f t="shared" si="85"/>
        <v>216008.7499999986</v>
      </c>
      <c r="F35" s="381">
        <f t="shared" si="86"/>
        <v>48708.687741934089</v>
      </c>
      <c r="G35" s="381">
        <f>VLOOKUP($B$10:$B$56,'SO MS'!$B$6:$L$48,4,TRUE)</f>
        <v>84000</v>
      </c>
      <c r="H35" s="379">
        <f>'Summary sales'!D27</f>
        <v>139135.57999999996</v>
      </c>
      <c r="I35" s="381">
        <f t="shared" si="87"/>
        <v>55135.579999999958</v>
      </c>
      <c r="J35" s="381">
        <f>VLOOKUP($B$10:$B$56,'SO MS'!$B$6:$L$48,5,TRUE)</f>
        <v>33600</v>
      </c>
      <c r="K35" s="379">
        <f>'Summary sales'!E27</f>
        <v>49631.270000000011</v>
      </c>
      <c r="L35" s="381">
        <f t="shared" si="88"/>
        <v>16031.270000000011</v>
      </c>
      <c r="M35" s="381">
        <f>VLOOKUP($B$10:$B$56,'SO MS'!$B$6:$L$48,6,TRUE)</f>
        <v>9600</v>
      </c>
      <c r="N35" s="381">
        <f>'Summary sales'!F27</f>
        <v>4122.5599999999995</v>
      </c>
      <c r="O35" s="381">
        <f t="shared" si="89"/>
        <v>-5477.4400000000005</v>
      </c>
      <c r="P35" s="381">
        <f>VLOOKUP($B$10:$B$56,'SO MS'!$B$6:$AS$48,7,TRUE)</f>
        <v>10000</v>
      </c>
      <c r="Q35" s="381">
        <f>'Summary sales'!G27</f>
        <v>4816.3599999999997</v>
      </c>
      <c r="R35" s="381">
        <f t="shared" si="90"/>
        <v>-5183.6400000000003</v>
      </c>
      <c r="S35" s="381">
        <f>VLOOKUP($B$10:$B$56,'SO MS'!$B$6:$AS$48,8,TRUE)</f>
        <v>6600.0622580645213</v>
      </c>
      <c r="T35" s="381">
        <f>'Summary sales'!H27</f>
        <v>14400.139999998659</v>
      </c>
      <c r="U35" s="381">
        <f t="shared" si="91"/>
        <v>7800.0777419341375</v>
      </c>
      <c r="V35" s="381">
        <f>VLOOKUP($B$10:$B$56,'SO MS'!$B$6:$AS$48,9,TRUE)</f>
        <v>3500</v>
      </c>
      <c r="W35" s="381">
        <f>'Summary sales'!I27</f>
        <v>3902.84</v>
      </c>
      <c r="X35" s="381">
        <f t="shared" si="92"/>
        <v>402.84000000000015</v>
      </c>
      <c r="Y35" s="381">
        <f>VLOOKUP($B$10:$B$56,'SO MS'!$B$6:$AS$48,10,TRUE)</f>
        <v>20000</v>
      </c>
      <c r="Z35" s="381">
        <f>'Summary sales'!K27</f>
        <v>0</v>
      </c>
      <c r="AA35" s="381">
        <f t="shared" si="93"/>
        <v>-20000</v>
      </c>
      <c r="AB35" s="381">
        <f>VLOOKUP($B$10:$B$56,'SO MS'!$B$6:$AS$48,11,TRUE)</f>
        <v>0</v>
      </c>
      <c r="AC35" s="381"/>
      <c r="AD35" s="381">
        <f t="shared" si="94"/>
        <v>0</v>
      </c>
      <c r="AE35" s="381">
        <f>'Daily Sales'!D30</f>
        <v>212877.61587096774</v>
      </c>
      <c r="AF35" s="381">
        <f ca="1">'Daily Sales'!E30</f>
        <v>213231.65900000476</v>
      </c>
      <c r="AG35" s="381">
        <f t="shared" ca="1" si="95"/>
        <v>354.04312903701793</v>
      </c>
      <c r="AH35" s="381">
        <v>0</v>
      </c>
      <c r="AI35" s="381">
        <v>0</v>
      </c>
      <c r="AJ35" s="381">
        <f t="shared" si="96"/>
        <v>0</v>
      </c>
      <c r="AK35" s="381">
        <f>VLOOKUP($B$10:$B$53,'Daily Sales'!$B$5:$F$45,3,TRUE)</f>
        <v>212877.61587096774</v>
      </c>
      <c r="AL35" s="381">
        <f ca="1">VLOOKUP($B$10:$B$53,'Daily Sales'!$B$5:$F$45,4,TRUE)</f>
        <v>213231.65900000476</v>
      </c>
      <c r="AM35" s="394">
        <f t="shared" ca="1" si="97"/>
        <v>354.04312903701793</v>
      </c>
    </row>
    <row r="36" spans="1:39" s="367" customFormat="1" ht="15.6">
      <c r="A36" s="641"/>
      <c r="B36" s="323">
        <f t="shared" si="98"/>
        <v>46163</v>
      </c>
      <c r="C36" s="324" t="str">
        <f t="shared" si="83"/>
        <v>Kam</v>
      </c>
      <c r="D36" s="380">
        <f t="shared" si="84"/>
        <v>167300.06225806451</v>
      </c>
      <c r="E36" s="381">
        <f t="shared" si="85"/>
        <v>208111.37800000104</v>
      </c>
      <c r="F36" s="381">
        <f t="shared" si="86"/>
        <v>40811.315741936531</v>
      </c>
      <c r="G36" s="381">
        <f>VLOOKUP($B$10:$B$56,'SO MS'!$B$6:$L$48,4,TRUE)</f>
        <v>84000</v>
      </c>
      <c r="H36" s="379">
        <f>'Summary sales'!D28</f>
        <v>137671.90000000002</v>
      </c>
      <c r="I36" s="381">
        <f t="shared" si="87"/>
        <v>53671.900000000023</v>
      </c>
      <c r="J36" s="381">
        <f>VLOOKUP($B$10:$B$56,'SO MS'!$B$6:$L$48,5,TRUE)</f>
        <v>33600</v>
      </c>
      <c r="K36" s="379">
        <f>'Summary sales'!E28</f>
        <v>43717.47</v>
      </c>
      <c r="L36" s="381">
        <f t="shared" si="88"/>
        <v>10117.470000000001</v>
      </c>
      <c r="M36" s="381">
        <f>VLOOKUP($B$10:$B$56,'SO MS'!$B$6:$L$48,6,TRUE)</f>
        <v>9600</v>
      </c>
      <c r="N36" s="381">
        <f>'Summary sales'!F28</f>
        <v>17098.16</v>
      </c>
      <c r="O36" s="381">
        <f t="shared" si="89"/>
        <v>7498.16</v>
      </c>
      <c r="P36" s="381">
        <f>VLOOKUP($B$10:$B$56,'SO MS'!$B$6:$AS$48,7,TRUE)</f>
        <v>10000</v>
      </c>
      <c r="Q36" s="381">
        <f>'Summary sales'!G28</f>
        <v>0</v>
      </c>
      <c r="R36" s="381">
        <f t="shared" si="90"/>
        <v>-10000</v>
      </c>
      <c r="S36" s="381">
        <f>VLOOKUP($B$10:$B$56,'SO MS'!$B$6:$AS$48,8,TRUE)</f>
        <v>6600.0622580645213</v>
      </c>
      <c r="T36" s="381">
        <f>'Summary sales'!H28</f>
        <v>9623.8480000010131</v>
      </c>
      <c r="U36" s="381">
        <f t="shared" si="91"/>
        <v>3023.7857419364918</v>
      </c>
      <c r="V36" s="381">
        <f>VLOOKUP($B$10:$B$56,'SO MS'!$B$6:$AS$48,9,TRUE)</f>
        <v>3500</v>
      </c>
      <c r="W36" s="381">
        <f>'Summary sales'!I28</f>
        <v>0</v>
      </c>
      <c r="X36" s="381">
        <f t="shared" si="92"/>
        <v>-3500</v>
      </c>
      <c r="Y36" s="381">
        <f>VLOOKUP($B$10:$B$56,'SO MS'!$B$6:$AS$48,10,TRUE)</f>
        <v>20000</v>
      </c>
      <c r="Z36" s="381">
        <f>'Summary sales'!K28</f>
        <v>0</v>
      </c>
      <c r="AA36" s="381">
        <f t="shared" si="93"/>
        <v>-20000</v>
      </c>
      <c r="AB36" s="381">
        <f>VLOOKUP($B$10:$B$56,'SO MS'!$B$6:$AS$48,11,TRUE)</f>
        <v>0</v>
      </c>
      <c r="AC36" s="381"/>
      <c r="AD36" s="381">
        <f t="shared" si="94"/>
        <v>0</v>
      </c>
      <c r="AE36" s="381">
        <f>'Daily Sales'!D31</f>
        <v>212877.61587096774</v>
      </c>
      <c r="AF36" s="381">
        <f ca="1">'Daily Sales'!E31</f>
        <v>205513.37200000233</v>
      </c>
      <c r="AG36" s="381">
        <f t="shared" ca="1" si="95"/>
        <v>-7364.2438709654089</v>
      </c>
      <c r="AH36" s="381">
        <v>0</v>
      </c>
      <c r="AI36" s="381">
        <v>0</v>
      </c>
      <c r="AJ36" s="381">
        <f t="shared" si="96"/>
        <v>0</v>
      </c>
      <c r="AK36" s="381">
        <f>VLOOKUP($B$10:$B$53,'Daily Sales'!$B$5:$F$45,3,TRUE)</f>
        <v>212877.61587096774</v>
      </c>
      <c r="AL36" s="381">
        <f ca="1">VLOOKUP($B$10:$B$53,'Daily Sales'!$B$5:$F$45,4,TRUE)</f>
        <v>205513.37200000233</v>
      </c>
      <c r="AM36" s="394">
        <f t="shared" ca="1" si="97"/>
        <v>-7364.2438709654089</v>
      </c>
    </row>
    <row r="37" spans="1:39" s="367" customFormat="1" ht="15.6">
      <c r="A37" s="641"/>
      <c r="B37" s="323">
        <f t="shared" ref="B37:B39" si="99">B36+1</f>
        <v>46164</v>
      </c>
      <c r="C37" s="324" t="str">
        <f t="shared" ref="C37:C39" si="100">TEXT(B37,"ddd")</f>
        <v>Jum</v>
      </c>
      <c r="D37" s="380">
        <f t="shared" ref="D37:D39" si="101">SUMIF($G$9:$AD$9,$D$9,G37:AD37)</f>
        <v>155700</v>
      </c>
      <c r="E37" s="381">
        <f t="shared" ref="E37:E39" si="102">SUMIF($G$9:$AD$9,$E$9,G37:AD37)</f>
        <v>191814.03799999983</v>
      </c>
      <c r="F37" s="381">
        <f t="shared" ref="F37:F39" si="103">E37-D37</f>
        <v>36114.037999999826</v>
      </c>
      <c r="G37" s="381">
        <f>VLOOKUP($B$10:$B$56,'SO MS'!$B$6:$L$48,4,TRUE)</f>
        <v>84000</v>
      </c>
      <c r="H37" s="379">
        <f>'Summary sales'!D29</f>
        <v>127318.18000000001</v>
      </c>
      <c r="I37" s="381">
        <f t="shared" ref="I37:I39" si="104">H37-G37</f>
        <v>43318.180000000008</v>
      </c>
      <c r="J37" s="381">
        <f>VLOOKUP($B$10:$B$56,'SO MS'!$B$6:$L$48,5,TRUE)</f>
        <v>33600</v>
      </c>
      <c r="K37" s="379">
        <f>'Summary sales'!E29</f>
        <v>42756.98</v>
      </c>
      <c r="L37" s="381">
        <f t="shared" ref="L37:L39" si="105">K37-J37</f>
        <v>9156.9800000000032</v>
      </c>
      <c r="M37" s="381">
        <f>VLOOKUP($B$10:$B$56,'SO MS'!$B$6:$L$48,6,TRUE)</f>
        <v>9600</v>
      </c>
      <c r="N37" s="381">
        <f>'Summary sales'!F29</f>
        <v>9006.2999999999993</v>
      </c>
      <c r="O37" s="381">
        <f t="shared" ref="O37:O39" si="106">N37-M37</f>
        <v>-593.70000000000073</v>
      </c>
      <c r="P37" s="381">
        <f>VLOOKUP($B$10:$B$56,'SO MS'!$B$6:$AS$48,7,TRUE)</f>
        <v>10000</v>
      </c>
      <c r="Q37" s="381">
        <f>'Summary sales'!G29</f>
        <v>0</v>
      </c>
      <c r="R37" s="381">
        <f t="shared" ref="R37:R39" si="107">Q37-P37</f>
        <v>-10000</v>
      </c>
      <c r="S37" s="381">
        <f>VLOOKUP($B$10:$B$56,'SO MS'!$B$6:$AS$48,8,TRUE)</f>
        <v>0</v>
      </c>
      <c r="T37" s="381">
        <f>'Summary sales'!H29</f>
        <v>9124.9079999998212</v>
      </c>
      <c r="U37" s="381">
        <f t="shared" ref="U37:U39" si="108">T37-S37</f>
        <v>9124.9079999998212</v>
      </c>
      <c r="V37" s="381">
        <f>VLOOKUP($B$10:$B$56,'SO MS'!$B$6:$AS$48,9,TRUE)</f>
        <v>3500</v>
      </c>
      <c r="W37" s="381">
        <f>'Summary sales'!I29</f>
        <v>3607.67</v>
      </c>
      <c r="X37" s="381">
        <f t="shared" ref="X37:X39" si="109">W37-V37</f>
        <v>107.67000000000007</v>
      </c>
      <c r="Y37" s="381">
        <f>VLOOKUP($B$10:$B$56,'SO MS'!$B$6:$AS$48,10,TRUE)</f>
        <v>15000</v>
      </c>
      <c r="Z37" s="381">
        <f>'Summary sales'!K29</f>
        <v>0</v>
      </c>
      <c r="AA37" s="381">
        <f t="shared" ref="AA37:AA39" si="110">Z37-Y37</f>
        <v>-15000</v>
      </c>
      <c r="AB37" s="381">
        <f>VLOOKUP($B$10:$B$56,'SO MS'!$B$6:$AS$48,11,TRUE)</f>
        <v>0</v>
      </c>
      <c r="AC37" s="381"/>
      <c r="AD37" s="381">
        <f t="shared" ref="AD37:AD39" si="111">AC37-AB37</f>
        <v>0</v>
      </c>
      <c r="AE37" s="381">
        <f>'Daily Sales'!D32</f>
        <v>201277.55361290323</v>
      </c>
      <c r="AF37" s="381">
        <f ca="1">'Daily Sales'!E32</f>
        <v>192927.40099999652</v>
      </c>
      <c r="AG37" s="381">
        <f t="shared" ref="AG37:AG39" ca="1" si="112">AF37-AE37</f>
        <v>-8350.1526129067061</v>
      </c>
      <c r="AH37" s="381">
        <v>0</v>
      </c>
      <c r="AI37" s="381">
        <v>0</v>
      </c>
      <c r="AJ37" s="381">
        <f t="shared" ref="AJ37:AJ39" si="113">AI37-AH37</f>
        <v>0</v>
      </c>
      <c r="AK37" s="381">
        <f>VLOOKUP($B$10:$B$53,'Daily Sales'!$B$5:$F$45,3,TRUE)</f>
        <v>201277.55361290323</v>
      </c>
      <c r="AL37" s="381">
        <f ca="1">VLOOKUP($B$10:$B$53,'Daily Sales'!$B$5:$F$45,4,TRUE)</f>
        <v>192927.40099999652</v>
      </c>
      <c r="AM37" s="394">
        <f t="shared" ref="AM37:AM39" ca="1" si="114">AL37-AK37</f>
        <v>-8350.1526129067061</v>
      </c>
    </row>
    <row r="38" spans="1:39" s="368" customFormat="1" ht="15.6">
      <c r="A38" s="641"/>
      <c r="B38" s="328">
        <f t="shared" si="99"/>
        <v>46165</v>
      </c>
      <c r="C38" s="544" t="str">
        <f t="shared" si="100"/>
        <v>Sab</v>
      </c>
      <c r="D38" s="380">
        <f t="shared" si="101"/>
        <v>155700</v>
      </c>
      <c r="E38" s="381">
        <f t="shared" si="102"/>
        <v>201398.480999997</v>
      </c>
      <c r="F38" s="381">
        <f t="shared" si="103"/>
        <v>45698.480999997002</v>
      </c>
      <c r="G38" s="381">
        <f>VLOOKUP($B$10:$B$56,'SO MS'!$B$6:$L$48,4,TRUE)</f>
        <v>84000</v>
      </c>
      <c r="H38" s="379">
        <f>'Summary sales'!D30</f>
        <v>132216.63000000003</v>
      </c>
      <c r="I38" s="381">
        <f t="shared" si="104"/>
        <v>48216.630000000034</v>
      </c>
      <c r="J38" s="381">
        <f>VLOOKUP($B$10:$B$56,'SO MS'!$B$6:$L$48,5,TRUE)</f>
        <v>33600</v>
      </c>
      <c r="K38" s="379">
        <f>'Summary sales'!E30</f>
        <v>46551.240000000005</v>
      </c>
      <c r="L38" s="381">
        <f t="shared" si="105"/>
        <v>12951.240000000005</v>
      </c>
      <c r="M38" s="381">
        <f>VLOOKUP($B$10:$B$56,'SO MS'!$B$6:$L$48,6,TRUE)</f>
        <v>9600</v>
      </c>
      <c r="N38" s="381">
        <f>'Summary sales'!F30</f>
        <v>9069.8000000000011</v>
      </c>
      <c r="O38" s="381">
        <f t="shared" si="106"/>
        <v>-530.19999999999891</v>
      </c>
      <c r="P38" s="381">
        <f>VLOOKUP($B$10:$B$56,'SO MS'!$B$6:$AS$48,7,TRUE)</f>
        <v>10000</v>
      </c>
      <c r="Q38" s="381">
        <f>'Summary sales'!G30</f>
        <v>0</v>
      </c>
      <c r="R38" s="381">
        <f t="shared" si="107"/>
        <v>-10000</v>
      </c>
      <c r="S38" s="381">
        <f>VLOOKUP($B$10:$B$56,'SO MS'!$B$6:$AS$48,8,TRUE)</f>
        <v>0</v>
      </c>
      <c r="T38" s="381">
        <f>'Summary sales'!H30</f>
        <v>13560.81099999696</v>
      </c>
      <c r="U38" s="381">
        <f t="shared" si="108"/>
        <v>13560.81099999696</v>
      </c>
      <c r="V38" s="381">
        <f>VLOOKUP($B$10:$B$56,'SO MS'!$B$6:$AS$48,9,TRUE)</f>
        <v>3500</v>
      </c>
      <c r="W38" s="381">
        <f>'Summary sales'!I30</f>
        <v>0</v>
      </c>
      <c r="X38" s="381">
        <f t="shared" si="109"/>
        <v>-3500</v>
      </c>
      <c r="Y38" s="381">
        <f>VLOOKUP($B$10:$B$56,'SO MS'!$B$6:$AS$48,10,TRUE)</f>
        <v>15000</v>
      </c>
      <c r="Z38" s="381">
        <f>'Summary sales'!K30</f>
        <v>0</v>
      </c>
      <c r="AA38" s="381">
        <f t="shared" si="110"/>
        <v>-15000</v>
      </c>
      <c r="AB38" s="381">
        <f>VLOOKUP($B$10:$B$56,'SO MS'!$B$6:$AS$48,11,TRUE)</f>
        <v>0</v>
      </c>
      <c r="AC38" s="381"/>
      <c r="AD38" s="381">
        <f t="shared" si="111"/>
        <v>0</v>
      </c>
      <c r="AE38" s="381">
        <f>'Daily Sales'!D33</f>
        <v>206189.77651612906</v>
      </c>
      <c r="AF38" s="381">
        <f ca="1">'Daily Sales'!E33</f>
        <v>167245.56399999981</v>
      </c>
      <c r="AG38" s="381">
        <f t="shared" ca="1" si="112"/>
        <v>-38944.21251612925</v>
      </c>
      <c r="AH38" s="381">
        <v>0</v>
      </c>
      <c r="AI38" s="381">
        <v>0</v>
      </c>
      <c r="AJ38" s="381">
        <f t="shared" si="113"/>
        <v>0</v>
      </c>
      <c r="AK38" s="381">
        <f>VLOOKUP($B$10:$B$53,'Daily Sales'!$B$5:$F$45,3,TRUE)</f>
        <v>206189.77651612906</v>
      </c>
      <c r="AL38" s="381">
        <f ca="1">VLOOKUP($B$10:$B$53,'Daily Sales'!$B$5:$F$45,4,TRUE)</f>
        <v>167245.56399999981</v>
      </c>
      <c r="AM38" s="394">
        <f t="shared" ca="1" si="114"/>
        <v>-38944.21251612925</v>
      </c>
    </row>
    <row r="39" spans="1:39" s="369" customFormat="1" ht="15.6">
      <c r="A39" s="641"/>
      <c r="B39" s="328">
        <f t="shared" si="99"/>
        <v>46166</v>
      </c>
      <c r="C39" s="544" t="str">
        <f t="shared" si="100"/>
        <v>Mgg</v>
      </c>
      <c r="D39" s="380">
        <f t="shared" si="101"/>
        <v>155700</v>
      </c>
      <c r="E39" s="381">
        <f t="shared" si="102"/>
        <v>175200.89499999944</v>
      </c>
      <c r="F39" s="381">
        <f t="shared" si="103"/>
        <v>19500.894999999437</v>
      </c>
      <c r="G39" s="381">
        <f>VLOOKUP($B$10:$B$56,'SO MS'!$B$6:$L$48,4,TRUE)</f>
        <v>84000</v>
      </c>
      <c r="H39" s="379">
        <f>'Summary sales'!D31</f>
        <v>115021.73000000003</v>
      </c>
      <c r="I39" s="381">
        <f t="shared" si="104"/>
        <v>31021.730000000025</v>
      </c>
      <c r="J39" s="381">
        <f>VLOOKUP($B$10:$B$56,'SO MS'!$B$6:$L$48,5,TRUE)</f>
        <v>33600</v>
      </c>
      <c r="K39" s="379">
        <f>'Summary sales'!E31</f>
        <v>41794.06</v>
      </c>
      <c r="L39" s="381">
        <f t="shared" si="105"/>
        <v>8194.0599999999977</v>
      </c>
      <c r="M39" s="381">
        <f>VLOOKUP($B$10:$B$56,'SO MS'!$B$6:$L$48,6,TRUE)</f>
        <v>9600</v>
      </c>
      <c r="N39" s="381">
        <f>'Summary sales'!F31</f>
        <v>5173.51</v>
      </c>
      <c r="O39" s="381">
        <f t="shared" si="106"/>
        <v>-4426.49</v>
      </c>
      <c r="P39" s="381">
        <f>VLOOKUP($B$10:$B$56,'SO MS'!$B$6:$AS$48,7,TRUE)</f>
        <v>10000</v>
      </c>
      <c r="Q39" s="381">
        <f>'Summary sales'!G31</f>
        <v>0</v>
      </c>
      <c r="R39" s="381">
        <f t="shared" si="107"/>
        <v>-10000</v>
      </c>
      <c r="S39" s="381">
        <f>VLOOKUP($B$10:$B$56,'SO MS'!$B$6:$AS$48,8,TRUE)</f>
        <v>0</v>
      </c>
      <c r="T39" s="381">
        <f>'Summary sales'!H31</f>
        <v>9174.234999999404</v>
      </c>
      <c r="U39" s="381">
        <f t="shared" si="108"/>
        <v>9174.234999999404</v>
      </c>
      <c r="V39" s="381">
        <f>VLOOKUP($B$10:$B$56,'SO MS'!$B$6:$AS$48,9,TRUE)</f>
        <v>3500</v>
      </c>
      <c r="W39" s="381">
        <f>'Summary sales'!I31</f>
        <v>4037.36</v>
      </c>
      <c r="X39" s="381">
        <f t="shared" si="109"/>
        <v>537.36000000000013</v>
      </c>
      <c r="Y39" s="381">
        <f>VLOOKUP($B$10:$B$56,'SO MS'!$B$6:$AS$48,10,TRUE)</f>
        <v>15000</v>
      </c>
      <c r="Z39" s="381">
        <f>'Summary sales'!K31</f>
        <v>0</v>
      </c>
      <c r="AA39" s="381">
        <f t="shared" si="110"/>
        <v>-15000</v>
      </c>
      <c r="AB39" s="381">
        <f>VLOOKUP($B$10:$B$56,'SO MS'!$B$6:$AS$48,11,TRUE)</f>
        <v>0</v>
      </c>
      <c r="AC39" s="381"/>
      <c r="AD39" s="381">
        <f t="shared" si="111"/>
        <v>0</v>
      </c>
      <c r="AE39" s="381">
        <f>'Daily Sales'!D34</f>
        <v>167352.01332258063</v>
      </c>
      <c r="AF39" s="381">
        <f ca="1">'Daily Sales'!E34</f>
        <v>141832.99299999967</v>
      </c>
      <c r="AG39" s="381">
        <f t="shared" ca="1" si="112"/>
        <v>-25519.020322580967</v>
      </c>
      <c r="AH39" s="381">
        <v>0</v>
      </c>
      <c r="AI39" s="381">
        <v>0</v>
      </c>
      <c r="AJ39" s="381">
        <f t="shared" si="113"/>
        <v>0</v>
      </c>
      <c r="AK39" s="381">
        <f>VLOOKUP($B$10:$B$53,'Daily Sales'!$B$5:$F$45,3,TRUE)</f>
        <v>167352.01332258063</v>
      </c>
      <c r="AL39" s="381">
        <f ca="1">VLOOKUP($B$10:$B$53,'Daily Sales'!$B$5:$F$45,4,TRUE)</f>
        <v>141832.99299999967</v>
      </c>
      <c r="AM39" s="394">
        <f t="shared" ca="1" si="114"/>
        <v>-25519.020322580967</v>
      </c>
    </row>
    <row r="40" spans="1:39" s="370" customFormat="1" ht="15.6">
      <c r="A40" s="541"/>
      <c r="B40" s="329" t="s">
        <v>57</v>
      </c>
      <c r="C40" s="330"/>
      <c r="D40" s="382">
        <f>SUM(D33:D39)</f>
        <v>1136300.2490322581</v>
      </c>
      <c r="E40" s="382">
        <f t="shared" ref="E40:AM40" si="115">SUM(E33:E39)</f>
        <v>1379944.7669999949</v>
      </c>
      <c r="F40" s="382">
        <f t="shared" si="115"/>
        <v>243644.5179677369</v>
      </c>
      <c r="G40" s="382">
        <f t="shared" si="115"/>
        <v>588000</v>
      </c>
      <c r="H40" s="382">
        <f t="shared" si="115"/>
        <v>903879.96</v>
      </c>
      <c r="I40" s="382">
        <f t="shared" si="115"/>
        <v>315879.96000000002</v>
      </c>
      <c r="J40" s="382">
        <f t="shared" si="115"/>
        <v>235200</v>
      </c>
      <c r="K40" s="382">
        <f t="shared" si="115"/>
        <v>297827.86000000004</v>
      </c>
      <c r="L40" s="382">
        <f t="shared" si="115"/>
        <v>62627.860000000015</v>
      </c>
      <c r="M40" s="382">
        <f t="shared" si="115"/>
        <v>67200</v>
      </c>
      <c r="N40" s="382">
        <f t="shared" si="115"/>
        <v>73526.98</v>
      </c>
      <c r="O40" s="382">
        <f t="shared" si="115"/>
        <v>6326.9799999999977</v>
      </c>
      <c r="P40" s="382">
        <f t="shared" si="115"/>
        <v>70000</v>
      </c>
      <c r="Q40" s="382">
        <f t="shared" si="115"/>
        <v>9248.630000000001</v>
      </c>
      <c r="R40" s="382">
        <f t="shared" si="115"/>
        <v>-60751.369999999995</v>
      </c>
      <c r="S40" s="382">
        <f t="shared" si="115"/>
        <v>26400.249032258085</v>
      </c>
      <c r="T40" s="382">
        <f t="shared" si="115"/>
        <v>79830.56699999496</v>
      </c>
      <c r="U40" s="382">
        <f t="shared" si="115"/>
        <v>53430.317967736875</v>
      </c>
      <c r="V40" s="382">
        <f t="shared" si="115"/>
        <v>24500</v>
      </c>
      <c r="W40" s="382">
        <f t="shared" si="115"/>
        <v>15630.77</v>
      </c>
      <c r="X40" s="382">
        <f t="shared" si="115"/>
        <v>-8869.23</v>
      </c>
      <c r="Y40" s="382">
        <f t="shared" si="115"/>
        <v>125000</v>
      </c>
      <c r="Z40" s="382">
        <f t="shared" si="115"/>
        <v>0</v>
      </c>
      <c r="AA40" s="382">
        <f t="shared" si="115"/>
        <v>-125000</v>
      </c>
      <c r="AB40" s="382">
        <f t="shared" si="115"/>
        <v>0</v>
      </c>
      <c r="AC40" s="382">
        <f t="shared" si="115"/>
        <v>0</v>
      </c>
      <c r="AD40" s="382">
        <f t="shared" si="115"/>
        <v>0</v>
      </c>
      <c r="AE40" s="382">
        <f t="shared" si="115"/>
        <v>1426329.8069354838</v>
      </c>
      <c r="AF40" s="382">
        <f t="shared" ca="1" si="115"/>
        <v>1359791.1639999975</v>
      </c>
      <c r="AG40" s="382">
        <f t="shared" ca="1" si="115"/>
        <v>-66538.642935486394</v>
      </c>
      <c r="AH40" s="382">
        <f t="shared" si="115"/>
        <v>0</v>
      </c>
      <c r="AI40" s="382">
        <f t="shared" si="115"/>
        <v>0</v>
      </c>
      <c r="AJ40" s="382">
        <f t="shared" si="115"/>
        <v>0</v>
      </c>
      <c r="AK40" s="382">
        <f t="shared" si="115"/>
        <v>1426329.8069354838</v>
      </c>
      <c r="AL40" s="382">
        <f t="shared" ca="1" si="115"/>
        <v>1359791.1639999975</v>
      </c>
      <c r="AM40" s="395">
        <f t="shared" ca="1" si="115"/>
        <v>-66538.642935486394</v>
      </c>
    </row>
    <row r="41" spans="1:39" s="370" customFormat="1" ht="15.6">
      <c r="A41" s="539"/>
      <c r="B41" s="334"/>
      <c r="C41" s="324"/>
      <c r="D41" s="380"/>
      <c r="E41" s="381"/>
      <c r="F41" s="381"/>
      <c r="G41" s="381"/>
      <c r="H41" s="379"/>
      <c r="I41" s="381"/>
      <c r="J41" s="381"/>
      <c r="K41" s="379"/>
      <c r="L41" s="381"/>
      <c r="M41" s="381"/>
      <c r="N41" s="381"/>
      <c r="O41" s="381"/>
      <c r="P41" s="381"/>
      <c r="Q41" s="379"/>
      <c r="R41" s="381"/>
      <c r="S41" s="381"/>
      <c r="T41" s="379"/>
      <c r="U41" s="381"/>
      <c r="V41" s="381"/>
      <c r="W41" s="381"/>
      <c r="X41" s="381"/>
      <c r="Y41" s="381"/>
      <c r="Z41" s="381"/>
      <c r="AA41" s="381"/>
      <c r="AB41" s="381"/>
      <c r="AC41" s="381"/>
      <c r="AD41" s="381"/>
      <c r="AE41" s="381"/>
      <c r="AF41" s="381"/>
      <c r="AG41" s="381"/>
      <c r="AH41" s="381"/>
      <c r="AI41" s="381"/>
      <c r="AJ41" s="381"/>
      <c r="AK41" s="381"/>
      <c r="AL41" s="381"/>
      <c r="AM41" s="394"/>
    </row>
    <row r="42" spans="1:39" s="367" customFormat="1" ht="15.6">
      <c r="A42" s="641">
        <f>A33+1</f>
        <v>22</v>
      </c>
      <c r="B42" s="323">
        <f>B39+1</f>
        <v>46167</v>
      </c>
      <c r="C42" s="324" t="str">
        <f t="shared" ref="C42:C44" si="116">TEXT(B42,"ddd")</f>
        <v>Sen</v>
      </c>
      <c r="D42" s="380">
        <f t="shared" ref="D42:D44" si="117">SUMIF($G$9:$AD$9,$D$9,G42:AD42)</f>
        <v>155700</v>
      </c>
      <c r="E42" s="381">
        <f t="shared" ref="E42:E44" si="118">SUMIF($G$9:$AD$9,$E$9,G42:AD42)</f>
        <v>158783.70400000067</v>
      </c>
      <c r="F42" s="381">
        <f t="shared" ref="F42:F44" si="119">E42-D42</f>
        <v>3083.7040000006673</v>
      </c>
      <c r="G42" s="381">
        <f>VLOOKUP($B$10:$B$56,'SO MS'!$B$6:$L$48,4,TRUE)</f>
        <v>84000</v>
      </c>
      <c r="H42" s="379">
        <f>'Summary sales'!D32</f>
        <v>99830.340000000026</v>
      </c>
      <c r="I42" s="381">
        <f t="shared" ref="I42:I44" si="120">H42-G42</f>
        <v>15830.340000000026</v>
      </c>
      <c r="J42" s="381">
        <f>VLOOKUP($B$10:$B$56,'SO MS'!$B$6:$L$48,5,TRUE)</f>
        <v>33600</v>
      </c>
      <c r="K42" s="379">
        <f>'Summary sales'!E32</f>
        <v>43926.34</v>
      </c>
      <c r="L42" s="381">
        <f t="shared" ref="L42:L44" si="121">K42-J42</f>
        <v>10326.339999999997</v>
      </c>
      <c r="M42" s="381">
        <f>VLOOKUP($B$10:$B$56,'SO MS'!$B$6:$L$48,6,TRUE)</f>
        <v>9600</v>
      </c>
      <c r="N42" s="381">
        <f>'Summary sales'!F32</f>
        <v>10496.02</v>
      </c>
      <c r="O42" s="381">
        <f t="shared" ref="O42:O44" si="122">N42-M42</f>
        <v>896.02000000000044</v>
      </c>
      <c r="P42" s="381">
        <f>VLOOKUP($B$10:$B$56,'SO MS'!$B$6:$AS$48,7,TRUE)</f>
        <v>10000</v>
      </c>
      <c r="Q42" s="379">
        <f>'Summary sales'!G32</f>
        <v>0</v>
      </c>
      <c r="R42" s="381">
        <f t="shared" ref="R42:R44" si="123">Q42-P42</f>
        <v>-10000</v>
      </c>
      <c r="S42" s="381">
        <f>VLOOKUP($B$10:$B$56,'SO MS'!$B$6:$AS$48,8,TRUE)</f>
        <v>0</v>
      </c>
      <c r="T42" s="379">
        <f>'Summary sales'!H32</f>
        <v>4531.0040000006557</v>
      </c>
      <c r="U42" s="381">
        <f t="shared" ref="U42:U44" si="124">T42-S42</f>
        <v>4531.0040000006557</v>
      </c>
      <c r="V42" s="381">
        <f>VLOOKUP($B$10:$B$56,'SO MS'!$B$6:$AS$48,9,TRUE)</f>
        <v>3500</v>
      </c>
      <c r="W42" s="381">
        <f>'Summary sales'!I32</f>
        <v>0</v>
      </c>
      <c r="X42" s="381">
        <f t="shared" ref="X42:X44" si="125">W42-V42</f>
        <v>-3500</v>
      </c>
      <c r="Y42" s="381">
        <f>VLOOKUP($B$10:$B$56,'SO MS'!$B$6:$AS$48,10,TRUE)</f>
        <v>15000</v>
      </c>
      <c r="Z42" s="381">
        <f>'Summary sales'!K32</f>
        <v>0</v>
      </c>
      <c r="AA42" s="381">
        <f t="shared" ref="AA42:AA44" si="126">Z42-Y42</f>
        <v>-15000</v>
      </c>
      <c r="AB42" s="381">
        <f>VLOOKUP($B$10:$B$56,'SO MS'!$B$6:$AS$48,11,TRUE)</f>
        <v>0</v>
      </c>
      <c r="AC42" s="381"/>
      <c r="AD42" s="381">
        <f t="shared" ref="AD42:AD44" si="127">AC42-AB42</f>
        <v>0</v>
      </c>
      <c r="AE42" s="381">
        <f>'Daily Sales'!D37</f>
        <v>196277.55361290323</v>
      </c>
      <c r="AF42" s="381">
        <f ca="1">'Daily Sales'!E37</f>
        <v>217710.23300000196</v>
      </c>
      <c r="AG42" s="381">
        <f t="shared" ref="AG42:AG44" ca="1" si="128">AF42-AE42</f>
        <v>21432.679387098731</v>
      </c>
      <c r="AH42" s="381">
        <v>0</v>
      </c>
      <c r="AI42" s="381">
        <v>0</v>
      </c>
      <c r="AJ42" s="381">
        <f t="shared" ref="AJ42:AJ44" si="129">AI42-AH42</f>
        <v>0</v>
      </c>
      <c r="AK42" s="381">
        <f>VLOOKUP($B$10:$B$53,'Daily Sales'!$B$5:$F$45,3,TRUE)</f>
        <v>196277.55361290323</v>
      </c>
      <c r="AL42" s="381">
        <f ca="1">VLOOKUP($B$10:$B$53,'Daily Sales'!$B$5:$F$45,4,TRUE)</f>
        <v>217710.23300000196</v>
      </c>
      <c r="AM42" s="394">
        <f t="shared" ref="AM42:AM44" ca="1" si="130">AL42-AK42</f>
        <v>21432.679387098731</v>
      </c>
    </row>
    <row r="43" spans="1:39" s="367" customFormat="1" ht="15.6">
      <c r="A43" s="641"/>
      <c r="B43" s="323">
        <f t="shared" ref="B43:B44" si="131">B42+1</f>
        <v>46168</v>
      </c>
      <c r="C43" s="324" t="str">
        <f t="shared" si="116"/>
        <v>Sel</v>
      </c>
      <c r="D43" s="380">
        <f t="shared" si="117"/>
        <v>155700</v>
      </c>
      <c r="E43" s="381">
        <f t="shared" si="118"/>
        <v>199269.54599999875</v>
      </c>
      <c r="F43" s="381">
        <f t="shared" si="119"/>
        <v>43569.545999998751</v>
      </c>
      <c r="G43" s="381">
        <f>VLOOKUP($B$10:$B$56,'SO MS'!$B$6:$L$48,4,TRUE)</f>
        <v>84000</v>
      </c>
      <c r="H43" s="379">
        <f>'Summary sales'!D33</f>
        <v>132357.88</v>
      </c>
      <c r="I43" s="381">
        <f t="shared" si="120"/>
        <v>48357.880000000005</v>
      </c>
      <c r="J43" s="381">
        <f>VLOOKUP($B$10:$B$56,'SO MS'!$B$6:$L$48,5,TRUE)</f>
        <v>33600</v>
      </c>
      <c r="K43" s="379">
        <f>'Summary sales'!E33</f>
        <v>45522.35</v>
      </c>
      <c r="L43" s="381">
        <f t="shared" si="121"/>
        <v>11922.349999999999</v>
      </c>
      <c r="M43" s="381">
        <f>VLOOKUP($B$10:$B$56,'SO MS'!$B$6:$L$48,6,TRUE)</f>
        <v>9600</v>
      </c>
      <c r="N43" s="381">
        <f>'Summary sales'!F33</f>
        <v>7947.96</v>
      </c>
      <c r="O43" s="381">
        <f t="shared" si="122"/>
        <v>-1652.04</v>
      </c>
      <c r="P43" s="381">
        <f>VLOOKUP($B$10:$B$56,'SO MS'!$B$6:$AS$48,7,TRUE)</f>
        <v>10000</v>
      </c>
      <c r="Q43" s="379">
        <f>'Summary sales'!G33</f>
        <v>0</v>
      </c>
      <c r="R43" s="381">
        <f t="shared" si="123"/>
        <v>-10000</v>
      </c>
      <c r="S43" s="381">
        <f>VLOOKUP($B$10:$B$56,'SO MS'!$B$6:$AS$48,8,TRUE)</f>
        <v>0</v>
      </c>
      <c r="T43" s="379">
        <f>'Summary sales'!H33</f>
        <v>13441.355999998748</v>
      </c>
      <c r="U43" s="381">
        <f t="shared" si="124"/>
        <v>13441.355999998748</v>
      </c>
      <c r="V43" s="381">
        <f>VLOOKUP($B$10:$B$56,'SO MS'!$B$6:$AS$48,9,TRUE)</f>
        <v>3500</v>
      </c>
      <c r="W43" s="381">
        <f>'Summary sales'!I33</f>
        <v>0</v>
      </c>
      <c r="X43" s="381">
        <f t="shared" si="125"/>
        <v>-3500</v>
      </c>
      <c r="Y43" s="381">
        <f>VLOOKUP($B$10:$B$56,'SO MS'!$B$6:$AS$48,10,TRUE)</f>
        <v>15000</v>
      </c>
      <c r="Z43" s="381">
        <f>'Summary sales'!K33</f>
        <v>0</v>
      </c>
      <c r="AA43" s="381">
        <f t="shared" si="126"/>
        <v>-15000</v>
      </c>
      <c r="AB43" s="381">
        <f>VLOOKUP($B$10:$B$56,'SO MS'!$B$6:$AS$48,11,TRUE)</f>
        <v>0</v>
      </c>
      <c r="AC43" s="381"/>
      <c r="AD43" s="381">
        <f t="shared" si="127"/>
        <v>0</v>
      </c>
      <c r="AE43" s="381">
        <f>'Daily Sales'!D38</f>
        <v>196277.55361290323</v>
      </c>
      <c r="AF43" s="381">
        <f ca="1">'Daily Sales'!E38</f>
        <v>174275.70699999359</v>
      </c>
      <c r="AG43" s="381">
        <f t="shared" ca="1" si="128"/>
        <v>-22001.846612909634</v>
      </c>
      <c r="AH43" s="381">
        <v>0</v>
      </c>
      <c r="AI43" s="381">
        <v>0</v>
      </c>
      <c r="AJ43" s="381">
        <f t="shared" si="129"/>
        <v>0</v>
      </c>
      <c r="AK43" s="381">
        <f>VLOOKUP($B$10:$B$53,'Daily Sales'!$B$5:$F$45,3,TRUE)</f>
        <v>196277.55361290323</v>
      </c>
      <c r="AL43" s="381">
        <f ca="1">VLOOKUP($B$10:$B$53,'Daily Sales'!$B$5:$F$45,4,TRUE)</f>
        <v>174275.70699999359</v>
      </c>
      <c r="AM43" s="394">
        <f t="shared" ca="1" si="130"/>
        <v>-22001.846612909634</v>
      </c>
    </row>
    <row r="44" spans="1:39" s="367" customFormat="1" ht="15.6">
      <c r="A44" s="641"/>
      <c r="B44" s="323">
        <f t="shared" si="131"/>
        <v>46169</v>
      </c>
      <c r="C44" s="324" t="str">
        <f t="shared" si="116"/>
        <v>Rab</v>
      </c>
      <c r="D44" s="380">
        <f t="shared" si="117"/>
        <v>152200</v>
      </c>
      <c r="E44" s="381">
        <f t="shared" si="118"/>
        <v>154680.97799999799</v>
      </c>
      <c r="F44" s="381">
        <f t="shared" si="119"/>
        <v>2480.9779999979946</v>
      </c>
      <c r="G44" s="381">
        <f>VLOOKUP($B$10:$B$56,'SO MS'!$B$6:$L$48,4,TRUE)</f>
        <v>84000</v>
      </c>
      <c r="H44" s="379">
        <f>'Summary sales'!D34</f>
        <v>90351.099999999977</v>
      </c>
      <c r="I44" s="381">
        <f t="shared" si="120"/>
        <v>6351.0999999999767</v>
      </c>
      <c r="J44" s="381">
        <f>VLOOKUP($B$10:$B$56,'SO MS'!$B$6:$L$48,5,TRUE)</f>
        <v>33600</v>
      </c>
      <c r="K44" s="379">
        <f>'Summary sales'!E34</f>
        <v>50815.289999999994</v>
      </c>
      <c r="L44" s="381">
        <f t="shared" si="121"/>
        <v>17215.289999999994</v>
      </c>
      <c r="M44" s="381">
        <f>VLOOKUP($B$10:$B$56,'SO MS'!$B$6:$L$48,6,TRUE)</f>
        <v>9600</v>
      </c>
      <c r="N44" s="381">
        <f>'Summary sales'!F34</f>
        <v>8990.1</v>
      </c>
      <c r="O44" s="381">
        <f t="shared" si="122"/>
        <v>-609.89999999999964</v>
      </c>
      <c r="P44" s="381">
        <f>VLOOKUP($B$10:$B$56,'SO MS'!$B$6:$AS$48,7,TRUE)</f>
        <v>10000</v>
      </c>
      <c r="Q44" s="379">
        <f>'Summary sales'!G34</f>
        <v>0</v>
      </c>
      <c r="R44" s="381">
        <f t="shared" si="123"/>
        <v>-10000</v>
      </c>
      <c r="S44" s="381">
        <f>VLOOKUP($B$10:$B$56,'SO MS'!$B$6:$AS$48,8,TRUE)</f>
        <v>0</v>
      </c>
      <c r="T44" s="379">
        <f>'Summary sales'!H34</f>
        <v>4524.487999998033</v>
      </c>
      <c r="U44" s="381">
        <f t="shared" si="124"/>
        <v>4524.487999998033</v>
      </c>
      <c r="V44" s="381">
        <f>VLOOKUP($B$10:$B$56,'SO MS'!$B$6:$AS$48,9,TRUE)</f>
        <v>0</v>
      </c>
      <c r="W44" s="381">
        <f>'Summary sales'!I34</f>
        <v>0</v>
      </c>
      <c r="X44" s="381">
        <f t="shared" si="125"/>
        <v>0</v>
      </c>
      <c r="Y44" s="381">
        <f>VLOOKUP($B$10:$B$56,'SO MS'!$B$6:$AS$48,10,TRUE)</f>
        <v>15000</v>
      </c>
      <c r="Z44" s="381">
        <f>'Summary sales'!K34</f>
        <v>0</v>
      </c>
      <c r="AA44" s="381">
        <f t="shared" si="126"/>
        <v>-15000</v>
      </c>
      <c r="AB44" s="381">
        <f>VLOOKUP($B$10:$B$56,'SO MS'!$B$6:$AS$48,11,TRUE)</f>
        <v>0</v>
      </c>
      <c r="AC44" s="381"/>
      <c r="AD44" s="381">
        <f t="shared" si="127"/>
        <v>0</v>
      </c>
      <c r="AE44" s="381">
        <f>'Daily Sales'!D39</f>
        <v>116944.64064516129</v>
      </c>
      <c r="AF44" s="381">
        <f ca="1">'Daily Sales'!E39</f>
        <v>117433.94200000084</v>
      </c>
      <c r="AG44" s="381">
        <f t="shared" ca="1" si="128"/>
        <v>489.30135483955382</v>
      </c>
      <c r="AH44" s="381">
        <v>0</v>
      </c>
      <c r="AI44" s="381">
        <v>0</v>
      </c>
      <c r="AJ44" s="381">
        <f t="shared" si="129"/>
        <v>0</v>
      </c>
      <c r="AK44" s="381">
        <f>VLOOKUP($B$10:$B$53,'Daily Sales'!$B$5:$F$45,3,TRUE)</f>
        <v>116944.64064516129</v>
      </c>
      <c r="AL44" s="381">
        <f ca="1">VLOOKUP($B$10:$B$53,'Daily Sales'!$B$5:$F$45,4,TRUE)</f>
        <v>117433.94200000084</v>
      </c>
      <c r="AM44" s="394">
        <f t="shared" ca="1" si="130"/>
        <v>489.30135483955382</v>
      </c>
    </row>
    <row r="45" spans="1:39" s="367" customFormat="1" ht="15.6">
      <c r="A45" s="641"/>
      <c r="B45" s="323">
        <f t="shared" ref="B45:B48" si="132">B44+1</f>
        <v>46170</v>
      </c>
      <c r="C45" s="324" t="str">
        <f t="shared" ref="C45:C47" si="133">TEXT(B45,"ddd")</f>
        <v>Kam</v>
      </c>
      <c r="D45" s="380">
        <f t="shared" ref="D45:D47" si="134">SUMIF($G$9:$AD$9,$D$9,G45:AD45)</f>
        <v>152200</v>
      </c>
      <c r="E45" s="381">
        <f t="shared" ref="E45:E47" si="135">SUMIF($G$9:$AD$9,$E$9,G45:AD45)</f>
        <v>147226.09299999804</v>
      </c>
      <c r="F45" s="381">
        <f t="shared" ref="F45:F47" si="136">E45-D45</f>
        <v>-4973.9070000019565</v>
      </c>
      <c r="G45" s="381">
        <f>VLOOKUP($B$10:$B$56,'SO MS'!$B$6:$L$48,4,TRUE)</f>
        <v>84000</v>
      </c>
      <c r="H45" s="379">
        <f>'Summary sales'!D35</f>
        <v>94599.679999999993</v>
      </c>
      <c r="I45" s="381">
        <f t="shared" ref="I45:I47" si="137">H45-G45</f>
        <v>10599.679999999993</v>
      </c>
      <c r="J45" s="381">
        <f>VLOOKUP($B$10:$B$56,'SO MS'!$B$6:$L$48,5,TRUE)</f>
        <v>33600</v>
      </c>
      <c r="K45" s="379">
        <f>'Summary sales'!E35</f>
        <v>36174.879999999997</v>
      </c>
      <c r="L45" s="381">
        <f t="shared" ref="L45:L47" si="138">K45-J45</f>
        <v>2574.8799999999974</v>
      </c>
      <c r="M45" s="381">
        <f>VLOOKUP($B$10:$B$56,'SO MS'!$B$6:$L$48,6,TRUE)</f>
        <v>9600</v>
      </c>
      <c r="N45" s="381">
        <f>'Summary sales'!F35</f>
        <v>2600.67</v>
      </c>
      <c r="O45" s="381">
        <f t="shared" ref="O45:O47" si="139">N45-M45</f>
        <v>-6999.33</v>
      </c>
      <c r="P45" s="381">
        <f>VLOOKUP($B$10:$B$56,'SO MS'!$B$6:$AS$48,7,TRUE)</f>
        <v>10000</v>
      </c>
      <c r="Q45" s="379">
        <f>'Summary sales'!G35</f>
        <v>0</v>
      </c>
      <c r="R45" s="381">
        <f t="shared" ref="R45:R47" si="140">Q45-P45</f>
        <v>-10000</v>
      </c>
      <c r="S45" s="381">
        <f>VLOOKUP($B$10:$B$56,'SO MS'!$B$6:$AS$48,8,TRUE)</f>
        <v>0</v>
      </c>
      <c r="T45" s="379">
        <f>'Summary sales'!H35</f>
        <v>13850.862999998033</v>
      </c>
      <c r="U45" s="381">
        <f t="shared" ref="U45:U47" si="141">T45-S45</f>
        <v>13850.862999998033</v>
      </c>
      <c r="V45" s="381">
        <f>VLOOKUP($B$10:$B$56,'SO MS'!$B$6:$AS$48,9,TRUE)</f>
        <v>0</v>
      </c>
      <c r="W45" s="381">
        <f>'Summary sales'!I35</f>
        <v>0</v>
      </c>
      <c r="X45" s="381">
        <f t="shared" ref="X45:X47" si="142">W45-V45</f>
        <v>0</v>
      </c>
      <c r="Y45" s="381">
        <f>VLOOKUP($B$10:$B$56,'SO MS'!$B$6:$AS$48,10,TRUE)</f>
        <v>15000</v>
      </c>
      <c r="Z45" s="381">
        <f>'Summary sales'!K35</f>
        <v>0</v>
      </c>
      <c r="AA45" s="381">
        <f t="shared" ref="AA45:AA47" si="143">Z45-Y45</f>
        <v>-15000</v>
      </c>
      <c r="AB45" s="381">
        <f>VLOOKUP($B$10:$B$56,'SO MS'!$B$6:$AS$48,11,TRUE)</f>
        <v>0</v>
      </c>
      <c r="AC45" s="381"/>
      <c r="AD45" s="381">
        <f t="shared" ref="AD45:AD47" si="144">AC45-AB45</f>
        <v>0</v>
      </c>
      <c r="AE45" s="381">
        <f>'Daily Sales'!D40</f>
        <v>158565.94935483873</v>
      </c>
      <c r="AF45" s="381">
        <f ca="1">'Daily Sales'!E40</f>
        <v>201737.41299999561</v>
      </c>
      <c r="AG45" s="381">
        <f t="shared" ref="AG45:AG47" ca="1" si="145">AF45-AE45</f>
        <v>43171.46364515688</v>
      </c>
      <c r="AH45" s="381">
        <v>0</v>
      </c>
      <c r="AI45" s="381">
        <v>0</v>
      </c>
      <c r="AJ45" s="381">
        <f t="shared" ref="AJ45:AJ47" si="146">AI45-AH45</f>
        <v>0</v>
      </c>
      <c r="AK45" s="381">
        <f>VLOOKUP($B$10:$B$53,'Daily Sales'!$B$5:$F$45,3,TRUE)</f>
        <v>158565.94935483873</v>
      </c>
      <c r="AL45" s="381">
        <f ca="1">VLOOKUP($B$10:$B$53,'Daily Sales'!$B$5:$F$45,4,TRUE)</f>
        <v>201737.41299999561</v>
      </c>
      <c r="AM45" s="394">
        <f t="shared" ref="AM45:AM47" ca="1" si="147">AL45-AK45</f>
        <v>43171.46364515688</v>
      </c>
    </row>
    <row r="46" spans="1:39" s="368" customFormat="1" ht="15.6">
      <c r="A46" s="641"/>
      <c r="B46" s="323">
        <f t="shared" si="132"/>
        <v>46171</v>
      </c>
      <c r="C46" s="324" t="str">
        <f t="shared" si="133"/>
        <v>Jum</v>
      </c>
      <c r="D46" s="380">
        <f t="shared" si="134"/>
        <v>155700</v>
      </c>
      <c r="E46" s="381">
        <f t="shared" si="135"/>
        <v>170729.05200000299</v>
      </c>
      <c r="F46" s="381">
        <f t="shared" si="136"/>
        <v>15029.052000002994</v>
      </c>
      <c r="G46" s="381">
        <f>VLOOKUP($B$10:$B$56,'SO MS'!$B$6:$L$48,4,TRUE)</f>
        <v>84000</v>
      </c>
      <c r="H46" s="379">
        <f>'Summary sales'!D36</f>
        <v>119272.09999999999</v>
      </c>
      <c r="I46" s="381">
        <f t="shared" si="137"/>
        <v>35272.099999999991</v>
      </c>
      <c r="J46" s="381">
        <f>VLOOKUP($B$10:$B$56,'SO MS'!$B$6:$L$48,5,TRUE)</f>
        <v>33600</v>
      </c>
      <c r="K46" s="379">
        <f>'Summary sales'!E36</f>
        <v>39989</v>
      </c>
      <c r="L46" s="381">
        <f t="shared" si="138"/>
        <v>6389</v>
      </c>
      <c r="M46" s="381">
        <f>VLOOKUP($B$10:$B$56,'SO MS'!$B$6:$L$48,6,TRUE)</f>
        <v>9600</v>
      </c>
      <c r="N46" s="381">
        <f>'Summary sales'!F36</f>
        <v>2569.8200000000002</v>
      </c>
      <c r="O46" s="381">
        <f t="shared" si="139"/>
        <v>-7030.18</v>
      </c>
      <c r="P46" s="381">
        <f>VLOOKUP($B$10:$B$56,'SO MS'!$B$6:$AS$48,7,TRUE)</f>
        <v>10000</v>
      </c>
      <c r="Q46" s="379">
        <f>'Summary sales'!G36</f>
        <v>0</v>
      </c>
      <c r="R46" s="381">
        <f t="shared" si="140"/>
        <v>-10000</v>
      </c>
      <c r="S46" s="381">
        <f>VLOOKUP($B$10:$B$56,'SO MS'!$B$6:$AS$48,8,TRUE)</f>
        <v>0</v>
      </c>
      <c r="T46" s="379">
        <f>'Summary sales'!H36</f>
        <v>8898.13200000301</v>
      </c>
      <c r="U46" s="381">
        <f t="shared" si="141"/>
        <v>8898.13200000301</v>
      </c>
      <c r="V46" s="381">
        <f>VLOOKUP($B$10:$B$56,'SO MS'!$B$6:$AS$48,9,TRUE)</f>
        <v>3500</v>
      </c>
      <c r="W46" s="381">
        <f>'Summary sales'!I36</f>
        <v>0</v>
      </c>
      <c r="X46" s="381">
        <f t="shared" si="142"/>
        <v>-3500</v>
      </c>
      <c r="Y46" s="381">
        <f>VLOOKUP($B$10:$B$56,'SO MS'!$B$6:$AS$48,10,TRUE)</f>
        <v>15000</v>
      </c>
      <c r="Z46" s="381">
        <f>'Summary sales'!K36</f>
        <v>0</v>
      </c>
      <c r="AA46" s="381">
        <f t="shared" si="143"/>
        <v>-15000</v>
      </c>
      <c r="AB46" s="381">
        <f>VLOOKUP($B$10:$B$56,'SO MS'!$B$6:$AS$48,11,TRUE)</f>
        <v>0</v>
      </c>
      <c r="AC46" s="381"/>
      <c r="AD46" s="381">
        <f t="shared" si="144"/>
        <v>0</v>
      </c>
      <c r="AE46" s="381">
        <f>'Daily Sales'!D41</f>
        <v>202277.55361290323</v>
      </c>
      <c r="AF46" s="381">
        <f ca="1">'Daily Sales'!E41</f>
        <v>212154.81900000884</v>
      </c>
      <c r="AG46" s="381">
        <f t="shared" ca="1" si="145"/>
        <v>9877.26538710561</v>
      </c>
      <c r="AH46" s="381">
        <v>0</v>
      </c>
      <c r="AI46" s="381">
        <v>0</v>
      </c>
      <c r="AJ46" s="381">
        <f t="shared" si="146"/>
        <v>0</v>
      </c>
      <c r="AK46" s="381">
        <f>VLOOKUP($B$10:$B$53,'Daily Sales'!$B$5:$F$45,3,TRUE)</f>
        <v>202277.55361290323</v>
      </c>
      <c r="AL46" s="381">
        <f ca="1">VLOOKUP($B$10:$B$53,'Daily Sales'!$B$5:$F$45,4,TRUE)</f>
        <v>212154.81900000884</v>
      </c>
      <c r="AM46" s="394">
        <f t="shared" ca="1" si="147"/>
        <v>9877.26538710561</v>
      </c>
    </row>
    <row r="47" spans="1:39" s="368" customFormat="1" ht="15.6">
      <c r="A47" s="641"/>
      <c r="B47" s="328">
        <f t="shared" si="132"/>
        <v>46172</v>
      </c>
      <c r="C47" s="544" t="str">
        <f t="shared" si="133"/>
        <v>Sab</v>
      </c>
      <c r="D47" s="380">
        <f t="shared" si="134"/>
        <v>155700</v>
      </c>
      <c r="E47" s="381">
        <f t="shared" si="135"/>
        <v>205777.59199999823</v>
      </c>
      <c r="F47" s="381">
        <f t="shared" si="136"/>
        <v>50077.591999998229</v>
      </c>
      <c r="G47" s="381">
        <f>VLOOKUP($B$10:$B$56,'SO MS'!$B$6:$L$48,4,TRUE)</f>
        <v>84000</v>
      </c>
      <c r="H47" s="379">
        <f>'Summary sales'!D37</f>
        <v>137856.84299999996</v>
      </c>
      <c r="I47" s="381">
        <f t="shared" si="137"/>
        <v>53856.842999999964</v>
      </c>
      <c r="J47" s="381">
        <f>VLOOKUP($B$10:$B$56,'SO MS'!$B$6:$L$48,5,TRUE)</f>
        <v>33600</v>
      </c>
      <c r="K47" s="379">
        <f>'Summary sales'!E37</f>
        <v>44794.85</v>
      </c>
      <c r="L47" s="381">
        <f t="shared" si="138"/>
        <v>11194.849999999999</v>
      </c>
      <c r="M47" s="381">
        <f>VLOOKUP($B$10:$B$56,'SO MS'!$B$6:$L$48,6,TRUE)</f>
        <v>9600</v>
      </c>
      <c r="N47" s="381">
        <f>'Summary sales'!F37</f>
        <v>14192.58</v>
      </c>
      <c r="O47" s="381">
        <f t="shared" si="139"/>
        <v>4592.58</v>
      </c>
      <c r="P47" s="381">
        <f>VLOOKUP($B$10:$B$56,'SO MS'!$B$6:$AS$48,7,TRUE)</f>
        <v>10000</v>
      </c>
      <c r="Q47" s="379">
        <f>'Summary sales'!G37</f>
        <v>0</v>
      </c>
      <c r="R47" s="381">
        <f t="shared" si="140"/>
        <v>-10000</v>
      </c>
      <c r="S47" s="381">
        <f>VLOOKUP($B$10:$B$56,'SO MS'!$B$6:$AS$48,8,TRUE)</f>
        <v>0</v>
      </c>
      <c r="T47" s="379">
        <f>'Summary sales'!H37</f>
        <v>8933.3189999982715</v>
      </c>
      <c r="U47" s="381">
        <f t="shared" si="141"/>
        <v>8933.3189999982715</v>
      </c>
      <c r="V47" s="381">
        <f>VLOOKUP($B$10:$B$56,'SO MS'!$B$6:$AS$48,9,TRUE)</f>
        <v>3500</v>
      </c>
      <c r="W47" s="381">
        <f>'Summary sales'!I37</f>
        <v>0</v>
      </c>
      <c r="X47" s="381">
        <f t="shared" si="142"/>
        <v>-3500</v>
      </c>
      <c r="Y47" s="381">
        <f>VLOOKUP($B$10:$B$56,'SO MS'!$B$6:$AS$48,10,TRUE)</f>
        <v>15000</v>
      </c>
      <c r="Z47" s="381">
        <f>'Summary sales'!K37</f>
        <v>0</v>
      </c>
      <c r="AA47" s="381">
        <f t="shared" si="143"/>
        <v>-15000</v>
      </c>
      <c r="AB47" s="381">
        <f>VLOOKUP($B$10:$B$56,'SO MS'!$B$6:$AS$48,11,TRUE)</f>
        <v>0</v>
      </c>
      <c r="AC47" s="381"/>
      <c r="AD47" s="381">
        <f t="shared" si="144"/>
        <v>0</v>
      </c>
      <c r="AE47" s="381">
        <f>'Daily Sales'!D42</f>
        <v>201189.77651612906</v>
      </c>
      <c r="AF47" s="381">
        <f ca="1">'Daily Sales'!E42</f>
        <v>172307.91999998977</v>
      </c>
      <c r="AG47" s="381">
        <f t="shared" ca="1" si="145"/>
        <v>-28881.856516139291</v>
      </c>
      <c r="AH47" s="381">
        <v>0</v>
      </c>
      <c r="AI47" s="381">
        <v>0</v>
      </c>
      <c r="AJ47" s="381">
        <f t="shared" si="146"/>
        <v>0</v>
      </c>
      <c r="AK47" s="381">
        <f>VLOOKUP($B$10:$B$53,'Daily Sales'!$B$5:$F$45,3,TRUE)</f>
        <v>201189.77651612906</v>
      </c>
      <c r="AL47" s="381">
        <f ca="1">VLOOKUP($B$10:$B$53,'Daily Sales'!$B$5:$F$45,4,TRUE)</f>
        <v>172307.91999998977</v>
      </c>
      <c r="AM47" s="394">
        <f t="shared" ca="1" si="147"/>
        <v>-28881.856516139291</v>
      </c>
    </row>
    <row r="48" spans="1:39" s="368" customFormat="1" ht="15.6">
      <c r="A48" s="641"/>
      <c r="B48" s="328">
        <f t="shared" si="132"/>
        <v>46173</v>
      </c>
      <c r="C48" s="544" t="str">
        <f t="shared" ref="C48" si="148">TEXT(B48,"ddd")</f>
        <v>Mgg</v>
      </c>
      <c r="D48" s="380">
        <f t="shared" ref="D48" si="149">SUMIF($G$9:$AD$9,$D$9,G48:AD48)</f>
        <v>155700</v>
      </c>
      <c r="E48" s="381">
        <f t="shared" ref="E48" si="150">SUMIF($G$9:$AD$9,$E$9,G48:AD48)</f>
        <v>166212.00000000195</v>
      </c>
      <c r="F48" s="381">
        <f t="shared" ref="F48" si="151">E48-D48</f>
        <v>10512.00000000195</v>
      </c>
      <c r="G48" s="381">
        <f>VLOOKUP($B$10:$B$56,'SO MS'!$B$6:$L$48,4,TRUE)</f>
        <v>84000</v>
      </c>
      <c r="H48" s="379">
        <f>'Summary sales'!D38</f>
        <v>89995.16</v>
      </c>
      <c r="I48" s="381">
        <f t="shared" ref="I48" si="152">H48-G48</f>
        <v>5995.1600000000035</v>
      </c>
      <c r="J48" s="381">
        <f>VLOOKUP($B$10:$B$56,'SO MS'!$B$6:$L$48,5,TRUE)</f>
        <v>33600</v>
      </c>
      <c r="K48" s="379">
        <f>'Summary sales'!E38</f>
        <v>52915.06</v>
      </c>
      <c r="L48" s="381">
        <f t="shared" ref="L48" si="153">K48-J48</f>
        <v>19315.059999999998</v>
      </c>
      <c r="M48" s="381">
        <f>VLOOKUP($B$10:$B$56,'SO MS'!$B$6:$L$48,6,TRUE)</f>
        <v>9600</v>
      </c>
      <c r="N48" s="381">
        <f>'Summary sales'!F38</f>
        <v>9686.9499999999989</v>
      </c>
      <c r="O48" s="381">
        <f t="shared" ref="O48" si="154">N48-M48</f>
        <v>86.949999999998909</v>
      </c>
      <c r="P48" s="381">
        <f>VLOOKUP($B$10:$B$56,'SO MS'!$B$6:$AS$48,7,TRUE)</f>
        <v>10000</v>
      </c>
      <c r="Q48" s="379">
        <f>'Summary sales'!G38</f>
        <v>0</v>
      </c>
      <c r="R48" s="381">
        <f t="shared" ref="R48" si="155">Q48-P48</f>
        <v>-10000</v>
      </c>
      <c r="S48" s="381">
        <f>VLOOKUP($B$10:$B$56,'SO MS'!$B$6:$AS$48,8,TRUE)</f>
        <v>0</v>
      </c>
      <c r="T48" s="379">
        <f>'Summary sales'!H38</f>
        <v>13614.830000001937</v>
      </c>
      <c r="U48" s="381">
        <f t="shared" ref="U48" si="156">T48-S48</f>
        <v>13614.830000001937</v>
      </c>
      <c r="V48" s="381">
        <f>VLOOKUP($B$10:$B$56,'SO MS'!$B$6:$AS$48,9,TRUE)</f>
        <v>3500</v>
      </c>
      <c r="W48" s="381">
        <f>'Summary sales'!I38</f>
        <v>0</v>
      </c>
      <c r="X48" s="381">
        <f t="shared" ref="X48" si="157">W48-V48</f>
        <v>-3500</v>
      </c>
      <c r="Y48" s="381">
        <f>VLOOKUP($B$10:$B$56,'SO MS'!$B$6:$AS$48,10,TRUE)</f>
        <v>15000</v>
      </c>
      <c r="Z48" s="381">
        <f>'Summary sales'!K38</f>
        <v>0</v>
      </c>
      <c r="AA48" s="381">
        <f t="shared" ref="AA48" si="158">Z48-Y48</f>
        <v>-15000</v>
      </c>
      <c r="AB48" s="381">
        <f>VLOOKUP($B$10:$B$56,'SO MS'!$B$6:$AS$48,11,TRUE)</f>
        <v>0</v>
      </c>
      <c r="AC48" s="381"/>
      <c r="AD48" s="381">
        <f t="shared" ref="AD48" si="159">AC48-AB48</f>
        <v>0</v>
      </c>
      <c r="AE48" s="381">
        <f>'Daily Sales'!D44</f>
        <v>1201086.1187419356</v>
      </c>
      <c r="AF48" s="381">
        <f ca="1">'Daily Sales'!E44</f>
        <v>1215595.6959999979</v>
      </c>
      <c r="AG48" s="381">
        <f t="shared" ref="AG48" ca="1" si="160">AF48-AE48</f>
        <v>14509.577258062316</v>
      </c>
      <c r="AH48" s="381">
        <v>0</v>
      </c>
      <c r="AI48" s="381">
        <v>0</v>
      </c>
      <c r="AJ48" s="381">
        <f t="shared" ref="AJ48" si="161">AI48-AH48</f>
        <v>0</v>
      </c>
      <c r="AK48" s="381">
        <f>VLOOKUP($B$10:$B$53,'Daily Sales'!$B$5:$F$45,3,TRUE)</f>
        <v>129553.09138709678</v>
      </c>
      <c r="AL48" s="381">
        <f ca="1">VLOOKUP($B$10:$B$53,'Daily Sales'!$B$5:$F$45,4,TRUE)</f>
        <v>119975.66200000721</v>
      </c>
      <c r="AM48" s="394">
        <f t="shared" ref="AM48" ca="1" si="162">AL48-AK48</f>
        <v>-9577.4293870895635</v>
      </c>
    </row>
    <row r="49" spans="1:39" s="370" customFormat="1" ht="15.6">
      <c r="A49" s="541"/>
      <c r="B49" s="329" t="s">
        <v>57</v>
      </c>
      <c r="C49" s="330"/>
      <c r="D49" s="382">
        <f>SUM(D42:D48)</f>
        <v>1082900</v>
      </c>
      <c r="E49" s="382">
        <f t="shared" ref="E49:AM49" si="163">SUM(E42:E48)</f>
        <v>1202678.9649999987</v>
      </c>
      <c r="F49" s="382">
        <f t="shared" si="163"/>
        <v>119778.96499999863</v>
      </c>
      <c r="G49" s="382">
        <f t="shared" si="163"/>
        <v>588000</v>
      </c>
      <c r="H49" s="382">
        <f t="shared" si="163"/>
        <v>764263.103</v>
      </c>
      <c r="I49" s="382">
        <f t="shared" si="163"/>
        <v>176263.10299999997</v>
      </c>
      <c r="J49" s="382">
        <f t="shared" si="163"/>
        <v>235200</v>
      </c>
      <c r="K49" s="382">
        <f t="shared" si="163"/>
        <v>314137.77</v>
      </c>
      <c r="L49" s="382">
        <f t="shared" si="163"/>
        <v>78937.76999999999</v>
      </c>
      <c r="M49" s="382">
        <f t="shared" si="163"/>
        <v>67200</v>
      </c>
      <c r="N49" s="382">
        <f t="shared" si="163"/>
        <v>56484.1</v>
      </c>
      <c r="O49" s="382">
        <f t="shared" si="163"/>
        <v>-10715.900000000001</v>
      </c>
      <c r="P49" s="382">
        <f t="shared" si="163"/>
        <v>70000</v>
      </c>
      <c r="Q49" s="382">
        <f t="shared" si="163"/>
        <v>0</v>
      </c>
      <c r="R49" s="382">
        <f t="shared" si="163"/>
        <v>-70000</v>
      </c>
      <c r="S49" s="382">
        <f t="shared" si="163"/>
        <v>0</v>
      </c>
      <c r="T49" s="382">
        <f t="shared" si="163"/>
        <v>67793.991999998689</v>
      </c>
      <c r="U49" s="382">
        <f t="shared" si="163"/>
        <v>67793.991999998689</v>
      </c>
      <c r="V49" s="382">
        <f t="shared" si="163"/>
        <v>17500</v>
      </c>
      <c r="W49" s="382">
        <f t="shared" si="163"/>
        <v>0</v>
      </c>
      <c r="X49" s="382">
        <f t="shared" si="163"/>
        <v>-17500</v>
      </c>
      <c r="Y49" s="382">
        <f t="shared" si="163"/>
        <v>105000</v>
      </c>
      <c r="Z49" s="382">
        <f t="shared" si="163"/>
        <v>0</v>
      </c>
      <c r="AA49" s="382">
        <f t="shared" si="163"/>
        <v>-105000</v>
      </c>
      <c r="AB49" s="382">
        <f t="shared" si="163"/>
        <v>0</v>
      </c>
      <c r="AC49" s="382">
        <f t="shared" si="163"/>
        <v>0</v>
      </c>
      <c r="AD49" s="382">
        <f t="shared" si="163"/>
        <v>0</v>
      </c>
      <c r="AE49" s="382">
        <f t="shared" si="163"/>
        <v>2272619.1460967744</v>
      </c>
      <c r="AF49" s="382">
        <f t="shared" ca="1" si="163"/>
        <v>2311215.7299999883</v>
      </c>
      <c r="AG49" s="382">
        <f t="shared" ca="1" si="163"/>
        <v>38596.583903214167</v>
      </c>
      <c r="AH49" s="382">
        <f t="shared" si="163"/>
        <v>0</v>
      </c>
      <c r="AI49" s="382">
        <f t="shared" si="163"/>
        <v>0</v>
      </c>
      <c r="AJ49" s="382">
        <f t="shared" si="163"/>
        <v>0</v>
      </c>
      <c r="AK49" s="382">
        <f t="shared" si="163"/>
        <v>1201086.1187419356</v>
      </c>
      <c r="AL49" s="382">
        <f t="shared" ca="1" si="163"/>
        <v>1215595.6959999979</v>
      </c>
      <c r="AM49" s="395">
        <f t="shared" ca="1" si="163"/>
        <v>14509.577258062287</v>
      </c>
    </row>
    <row r="50" spans="1:39" s="370" customFormat="1" ht="16.2" thickBot="1">
      <c r="A50" s="539"/>
      <c r="B50" s="334"/>
      <c r="C50" s="324"/>
      <c r="D50" s="380"/>
      <c r="E50" s="381"/>
      <c r="F50" s="381"/>
      <c r="G50" s="381"/>
      <c r="H50" s="379"/>
      <c r="I50" s="381"/>
      <c r="J50" s="381"/>
      <c r="K50" s="379"/>
      <c r="L50" s="381"/>
      <c r="M50" s="381"/>
      <c r="N50" s="381"/>
      <c r="O50" s="381"/>
      <c r="P50" s="381"/>
      <c r="Q50" s="379"/>
      <c r="R50" s="381"/>
      <c r="S50" s="381"/>
      <c r="T50" s="379"/>
      <c r="U50" s="381"/>
      <c r="V50" s="381"/>
      <c r="W50" s="381"/>
      <c r="X50" s="381"/>
      <c r="Y50" s="381"/>
      <c r="Z50" s="381"/>
      <c r="AA50" s="381"/>
      <c r="AB50" s="381"/>
      <c r="AC50" s="381"/>
      <c r="AD50" s="381"/>
      <c r="AE50" s="381"/>
      <c r="AF50" s="381"/>
      <c r="AG50" s="381"/>
      <c r="AH50" s="381"/>
      <c r="AI50" s="381"/>
      <c r="AJ50" s="381"/>
      <c r="AK50" s="381"/>
      <c r="AL50" s="381"/>
      <c r="AM50" s="394"/>
    </row>
    <row r="51" spans="1:39" ht="16.2" thickTop="1">
      <c r="A51" s="383"/>
      <c r="B51" s="334" t="s">
        <v>57</v>
      </c>
      <c r="C51" s="324"/>
      <c r="D51" s="384">
        <f>D13+D22+D31+D40+D49</f>
        <v>4810900.9961290322</v>
      </c>
      <c r="E51" s="384">
        <f t="shared" ref="E51:AM51" si="164">E13+E22+E31+E40+E49</f>
        <v>5527471.5089999912</v>
      </c>
      <c r="F51" s="384">
        <f t="shared" si="164"/>
        <v>716570.51287095854</v>
      </c>
      <c r="G51" s="384">
        <f t="shared" si="164"/>
        <v>2604000</v>
      </c>
      <c r="H51" s="384">
        <f t="shared" si="164"/>
        <v>3497431.7230000002</v>
      </c>
      <c r="I51" s="384">
        <f t="shared" si="164"/>
        <v>893431.72300000011</v>
      </c>
      <c r="J51" s="384">
        <f t="shared" si="164"/>
        <v>1041600</v>
      </c>
      <c r="K51" s="384">
        <f t="shared" si="164"/>
        <v>1359563.2100000002</v>
      </c>
      <c r="L51" s="384">
        <f t="shared" si="164"/>
        <v>317963.21000000002</v>
      </c>
      <c r="M51" s="384">
        <f t="shared" si="164"/>
        <v>297600</v>
      </c>
      <c r="N51" s="384">
        <f t="shared" si="164"/>
        <v>322512.27999999997</v>
      </c>
      <c r="O51" s="384">
        <f t="shared" si="164"/>
        <v>24912.279999999984</v>
      </c>
      <c r="P51" s="384">
        <f t="shared" si="164"/>
        <v>310000</v>
      </c>
      <c r="Q51" s="384">
        <f t="shared" si="164"/>
        <v>9248.630000000001</v>
      </c>
      <c r="R51" s="384">
        <f t="shared" si="164"/>
        <v>-300751.37</v>
      </c>
      <c r="S51" s="384">
        <f t="shared" si="164"/>
        <v>112200.99612903234</v>
      </c>
      <c r="T51" s="384">
        <f t="shared" si="164"/>
        <v>271594.47599999083</v>
      </c>
      <c r="U51" s="384">
        <f t="shared" si="164"/>
        <v>159393.47987095849</v>
      </c>
      <c r="V51" s="384">
        <f t="shared" si="164"/>
        <v>95500</v>
      </c>
      <c r="W51" s="384">
        <f t="shared" si="164"/>
        <v>67121.19</v>
      </c>
      <c r="X51" s="384">
        <f t="shared" si="164"/>
        <v>-28378.809999999998</v>
      </c>
      <c r="Y51" s="384">
        <f t="shared" si="164"/>
        <v>350000</v>
      </c>
      <c r="Z51" s="384">
        <f t="shared" si="164"/>
        <v>0</v>
      </c>
      <c r="AA51" s="384">
        <f t="shared" si="164"/>
        <v>-350000</v>
      </c>
      <c r="AB51" s="384">
        <f t="shared" si="164"/>
        <v>0</v>
      </c>
      <c r="AC51" s="384">
        <f t="shared" si="164"/>
        <v>0</v>
      </c>
      <c r="AD51" s="384">
        <f t="shared" si="164"/>
        <v>0</v>
      </c>
      <c r="AE51" s="384">
        <f t="shared" si="164"/>
        <v>6768424.6022258066</v>
      </c>
      <c r="AF51" s="384">
        <f t="shared" ca="1" si="164"/>
        <v>6699828.6628131783</v>
      </c>
      <c r="AG51" s="384">
        <f t="shared" ca="1" si="164"/>
        <v>-68595.939412627384</v>
      </c>
      <c r="AH51" s="384">
        <f t="shared" si="164"/>
        <v>0</v>
      </c>
      <c r="AI51" s="384">
        <f t="shared" si="164"/>
        <v>0</v>
      </c>
      <c r="AJ51" s="384">
        <f t="shared" si="164"/>
        <v>0</v>
      </c>
      <c r="AK51" s="384">
        <f t="shared" si="164"/>
        <v>5696891.5748709682</v>
      </c>
      <c r="AL51" s="384">
        <f t="shared" ca="1" si="164"/>
        <v>5604208.6288131876</v>
      </c>
      <c r="AM51" s="396">
        <f t="shared" ca="1" si="164"/>
        <v>-92682.946057779263</v>
      </c>
    </row>
    <row r="52" spans="1:39" ht="15.6">
      <c r="A52" s="385"/>
      <c r="B52" s="386" t="s">
        <v>58</v>
      </c>
      <c r="C52" s="387"/>
      <c r="D52" s="388">
        <f>SUM(D42:D48,D33:D39,D24:D30,D15:D21,D10:D12)</f>
        <v>4810900.996129035</v>
      </c>
      <c r="E52" s="388">
        <f t="shared" ref="E52:AM52" si="165">SUM(E42:E48,E33:E39,E24:E30,E15:E21,E10:E12)</f>
        <v>5527471.5089999894</v>
      </c>
      <c r="F52" s="388">
        <f t="shared" si="165"/>
        <v>716570.51287095866</v>
      </c>
      <c r="G52" s="388">
        <f t="shared" si="165"/>
        <v>2604000</v>
      </c>
      <c r="H52" s="388">
        <f t="shared" si="165"/>
        <v>3497431.7229999993</v>
      </c>
      <c r="I52" s="388">
        <f t="shared" si="165"/>
        <v>893431.72300000011</v>
      </c>
      <c r="J52" s="388">
        <f t="shared" si="165"/>
        <v>1041600</v>
      </c>
      <c r="K52" s="388">
        <f t="shared" si="165"/>
        <v>1359563.2100000002</v>
      </c>
      <c r="L52" s="388">
        <f t="shared" si="165"/>
        <v>317963.21000000002</v>
      </c>
      <c r="M52" s="388">
        <f t="shared" si="165"/>
        <v>297600</v>
      </c>
      <c r="N52" s="388">
        <f t="shared" si="165"/>
        <v>322512.28000000003</v>
      </c>
      <c r="O52" s="388">
        <f t="shared" si="165"/>
        <v>24912.279999999984</v>
      </c>
      <c r="P52" s="388">
        <f t="shared" si="165"/>
        <v>310000</v>
      </c>
      <c r="Q52" s="388">
        <f t="shared" si="165"/>
        <v>9248.630000000001</v>
      </c>
      <c r="R52" s="388">
        <f t="shared" si="165"/>
        <v>-300751.37</v>
      </c>
      <c r="S52" s="388">
        <f t="shared" si="165"/>
        <v>112200.99612903231</v>
      </c>
      <c r="T52" s="388">
        <f t="shared" si="165"/>
        <v>271594.47599999083</v>
      </c>
      <c r="U52" s="388">
        <f t="shared" si="165"/>
        <v>159393.47987095852</v>
      </c>
      <c r="V52" s="388">
        <f t="shared" si="165"/>
        <v>95500</v>
      </c>
      <c r="W52" s="388">
        <f t="shared" si="165"/>
        <v>67121.190000000017</v>
      </c>
      <c r="X52" s="388">
        <f t="shared" si="165"/>
        <v>-28378.809999999994</v>
      </c>
      <c r="Y52" s="388">
        <f t="shared" si="165"/>
        <v>350000</v>
      </c>
      <c r="Z52" s="388">
        <f t="shared" si="165"/>
        <v>0</v>
      </c>
      <c r="AA52" s="388">
        <f t="shared" si="165"/>
        <v>-350000</v>
      </c>
      <c r="AB52" s="388">
        <f t="shared" si="165"/>
        <v>0</v>
      </c>
      <c r="AC52" s="388">
        <f t="shared" si="165"/>
        <v>0</v>
      </c>
      <c r="AD52" s="388">
        <f t="shared" si="165"/>
        <v>0</v>
      </c>
      <c r="AE52" s="388">
        <f t="shared" si="165"/>
        <v>6768424.6022258028</v>
      </c>
      <c r="AF52" s="388">
        <f t="shared" ca="1" si="165"/>
        <v>6699828.6628131792</v>
      </c>
      <c r="AG52" s="388">
        <f t="shared" ca="1" si="165"/>
        <v>-68595.939412627384</v>
      </c>
      <c r="AH52" s="388">
        <f t="shared" si="165"/>
        <v>0</v>
      </c>
      <c r="AI52" s="388">
        <f t="shared" si="165"/>
        <v>0</v>
      </c>
      <c r="AJ52" s="388">
        <f t="shared" si="165"/>
        <v>0</v>
      </c>
      <c r="AK52" s="388">
        <f t="shared" si="165"/>
        <v>5696891.5748709664</v>
      </c>
      <c r="AL52" s="388">
        <f t="shared" ca="1" si="165"/>
        <v>5604208.6288131895</v>
      </c>
      <c r="AM52" s="397">
        <f t="shared" ca="1" si="165"/>
        <v>-92682.946057779263</v>
      </c>
    </row>
  </sheetData>
  <mergeCells count="23">
    <mergeCell ref="A33:A39"/>
    <mergeCell ref="A42:A48"/>
    <mergeCell ref="Y8:AA8"/>
    <mergeCell ref="AB8:AD8"/>
    <mergeCell ref="A10:A12"/>
    <mergeCell ref="A15:A21"/>
    <mergeCell ref="A24:A30"/>
    <mergeCell ref="AE8:AG8"/>
    <mergeCell ref="AH8:AJ8"/>
    <mergeCell ref="A1:C5"/>
    <mergeCell ref="B8:C9"/>
    <mergeCell ref="AK8:AM8"/>
    <mergeCell ref="A8:A9"/>
    <mergeCell ref="A6:C6"/>
    <mergeCell ref="A7:AD7"/>
    <mergeCell ref="AE7:AM7"/>
    <mergeCell ref="D8:F8"/>
    <mergeCell ref="G8:I8"/>
    <mergeCell ref="J8:L8"/>
    <mergeCell ref="M8:O8"/>
    <mergeCell ref="P8:R8"/>
    <mergeCell ref="S8:U8"/>
    <mergeCell ref="V8:X8"/>
  </mergeCells>
  <conditionalFormatting sqref="A14">
    <cfRule type="cellIs" dxfId="73" priority="5" operator="lessThan">
      <formula>0</formula>
    </cfRule>
  </conditionalFormatting>
  <conditionalFormatting sqref="A23">
    <cfRule type="cellIs" dxfId="72" priority="4" operator="lessThan">
      <formula>0</formula>
    </cfRule>
  </conditionalFormatting>
  <conditionalFormatting sqref="A32">
    <cfRule type="cellIs" dxfId="71" priority="3" operator="lessThan">
      <formula>0</formula>
    </cfRule>
  </conditionalFormatting>
  <conditionalFormatting sqref="A41">
    <cfRule type="cellIs" dxfId="70" priority="2" operator="lessThan">
      <formula>0</formula>
    </cfRule>
  </conditionalFormatting>
  <conditionalFormatting sqref="A50">
    <cfRule type="cellIs" dxfId="69" priority="1" operator="lessThan">
      <formula>0</formula>
    </cfRule>
  </conditionalFormatting>
  <conditionalFormatting sqref="A8:B8">
    <cfRule type="cellIs" dxfId="68" priority="28" operator="lessThan">
      <formula>0</formula>
    </cfRule>
  </conditionalFormatting>
  <conditionalFormatting sqref="B42:B48">
    <cfRule type="cellIs" dxfId="67" priority="21" operator="lessThan">
      <formula>0</formula>
    </cfRule>
  </conditionalFormatting>
  <conditionalFormatting sqref="B15:C16">
    <cfRule type="cellIs" dxfId="66" priority="20" operator="lessThan">
      <formula>0</formula>
    </cfRule>
  </conditionalFormatting>
  <conditionalFormatting sqref="B51:C52">
    <cfRule type="cellIs" dxfId="65" priority="18" operator="lessThan">
      <formula>0</formula>
    </cfRule>
  </conditionalFormatting>
  <conditionalFormatting sqref="C54">
    <cfRule type="cellIs" dxfId="64" priority="150" operator="lessThan">
      <formula>0</formula>
    </cfRule>
  </conditionalFormatting>
  <conditionalFormatting sqref="D10:AM52">
    <cfRule type="cellIs" dxfId="63" priority="7" operator="lessThan">
      <formula>0</formula>
    </cfRule>
  </conditionalFormatting>
  <hyperlinks>
    <hyperlink ref="AK3" location="'Summary sales'!A1" display="SUMMARY SALES" xr:uid="{00000000-0004-0000-0400-000000000000}"/>
    <hyperlink ref="L3" location="'SO MS'!A1" display="SO MS" xr:uid="{00000000-0004-0000-0400-000001000000}"/>
    <hyperlink ref="AI3" location="'Summary FOB'!A1" display="SUMMARY FOB" xr:uid="{00000000-0004-0000-0400-000002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U90"/>
  <sheetViews>
    <sheetView tabSelected="1" zoomScale="70" zoomScaleNormal="70" workbookViewId="0">
      <pane xSplit="3" ySplit="4" topLeftCell="D39" activePane="bottomRight" state="frozen"/>
      <selection pane="topRight"/>
      <selection pane="bottomLeft"/>
      <selection pane="bottomRight" activeCell="K57" sqref="K57"/>
    </sheetView>
  </sheetViews>
  <sheetFormatPr defaultColWidth="9.109375" defaultRowHeight="15.6"/>
  <cols>
    <col min="1" max="1" width="13" style="310" customWidth="1"/>
    <col min="2" max="2" width="39" style="310" customWidth="1"/>
    <col min="3" max="3" width="19.6640625" style="310" customWidth="1"/>
    <col min="4" max="4" width="24.109375" style="311" customWidth="1"/>
    <col min="5" max="5" width="30.44140625" style="311" customWidth="1"/>
    <col min="6" max="6" width="24.109375" style="311" customWidth="1"/>
    <col min="7" max="7" width="24.109375" style="312" customWidth="1"/>
    <col min="8" max="8" width="19.6640625" style="313" customWidth="1"/>
    <col min="9" max="9" width="21.109375" style="313" customWidth="1"/>
    <col min="10" max="10" width="22.5546875" style="313" customWidth="1"/>
    <col min="11" max="11" width="24.109375" style="312" customWidth="1"/>
    <col min="12" max="12" width="21.109375" style="313" customWidth="1"/>
    <col min="13" max="14" width="19.6640625" style="313" customWidth="1"/>
    <col min="15" max="15" width="24.109375" style="312" customWidth="1"/>
    <col min="16" max="18" width="19.6640625" style="313" customWidth="1"/>
    <col min="19" max="19" width="24.109375" style="312" customWidth="1"/>
    <col min="20" max="22" width="19.6640625" style="313" customWidth="1"/>
    <col min="23" max="23" width="24.109375" style="312" customWidth="1"/>
    <col min="24" max="26" width="19.6640625" style="313" customWidth="1"/>
    <col min="27" max="27" width="24.109375" style="312" customWidth="1"/>
    <col min="28" max="30" width="19.6640625" style="313" customWidth="1"/>
    <col min="31" max="31" width="24.109375" style="312" customWidth="1"/>
    <col min="32" max="34" width="19.6640625" style="313" customWidth="1"/>
    <col min="35" max="35" width="24.109375" style="312" customWidth="1"/>
    <col min="36" max="38" width="19.6640625" style="313" customWidth="1"/>
    <col min="39" max="39" width="24.109375" style="312" customWidth="1"/>
    <col min="40" max="42" width="19.6640625" style="313" customWidth="1"/>
    <col min="43" max="43" width="24.109375" style="312" customWidth="1"/>
    <col min="44" max="46" width="19.6640625" style="313" customWidth="1"/>
    <col min="47" max="47" width="24.109375" style="312" customWidth="1"/>
    <col min="48" max="50" width="19.6640625" style="313" customWidth="1"/>
    <col min="51" max="51" width="24.109375" style="312" customWidth="1"/>
    <col min="52" max="54" width="19.6640625" style="313" customWidth="1"/>
    <col min="55" max="55" width="24.109375" style="312" customWidth="1"/>
    <col min="56" max="58" width="19.6640625" style="313" customWidth="1"/>
    <col min="59" max="59" width="24.109375" style="312" customWidth="1"/>
    <col min="60" max="62" width="19.6640625" style="313" customWidth="1"/>
    <col min="63" max="63" width="24.109375" style="312" customWidth="1"/>
    <col min="64" max="66" width="19.6640625" style="313" customWidth="1"/>
    <col min="67" max="71" width="24.109375" style="312" customWidth="1"/>
    <col min="72" max="74" width="19.6640625" style="313" customWidth="1"/>
    <col min="75" max="75" width="24.109375" style="312" customWidth="1"/>
    <col min="76" max="78" width="19.6640625" style="313" customWidth="1"/>
    <col min="79" max="79" width="24.109375" style="312" customWidth="1"/>
    <col min="80" max="82" width="19.6640625" style="313" customWidth="1"/>
    <col min="83" max="83" width="24.109375" style="312" customWidth="1"/>
    <col min="84" max="86" width="19.6640625" style="313" customWidth="1"/>
    <col min="87" max="87" width="24.109375" style="312" customWidth="1"/>
    <col min="88" max="90" width="19.6640625" style="313" customWidth="1"/>
    <col min="91" max="91" width="24.109375" style="312" customWidth="1"/>
    <col min="92" max="97" width="19.6640625" style="313" customWidth="1"/>
    <col min="98" max="98" width="24.109375" style="312" customWidth="1"/>
    <col min="99" max="101" width="19.6640625" style="313" customWidth="1"/>
    <col min="102" max="102" width="24.109375" style="312" customWidth="1"/>
    <col min="103" max="105" width="19.6640625" style="313" customWidth="1"/>
    <col min="106" max="106" width="24.109375" style="312" customWidth="1"/>
    <col min="107" max="109" width="19.6640625" style="313" customWidth="1"/>
    <col min="110" max="110" width="24.109375" style="312" customWidth="1"/>
    <col min="111" max="113" width="19.6640625" style="313" customWidth="1"/>
    <col min="114" max="114" width="24.109375" style="312" customWidth="1"/>
    <col min="115" max="117" width="19.6640625" style="313" customWidth="1"/>
    <col min="118" max="118" width="24.109375" style="312" customWidth="1"/>
    <col min="119" max="121" width="19.6640625" style="313" customWidth="1"/>
    <col min="122" max="122" width="24.109375" style="312" customWidth="1"/>
    <col min="123" max="125" width="19.6640625" style="313" customWidth="1"/>
    <col min="126" max="126" width="24.109375" style="312" customWidth="1"/>
    <col min="127" max="129" width="19.6640625" style="313" customWidth="1"/>
    <col min="130" max="130" width="24.109375" style="312" customWidth="1"/>
    <col min="131" max="133" width="19.6640625" style="313" customWidth="1"/>
    <col min="134" max="134" width="24.109375" style="312" customWidth="1"/>
    <col min="135" max="137" width="19.6640625" style="313" customWidth="1"/>
    <col min="138" max="138" width="24.109375" style="312" customWidth="1"/>
    <col min="139" max="141" width="19.6640625" style="313" customWidth="1"/>
    <col min="142" max="142" width="24.109375" style="312" customWidth="1"/>
    <col min="143" max="143" width="17.6640625" style="311" customWidth="1"/>
    <col min="144" max="144" width="18.5546875" style="311" customWidth="1"/>
    <col min="145" max="145" width="16.44140625" style="311" customWidth="1"/>
    <col min="146" max="146" width="24.109375" style="312" customWidth="1"/>
    <col min="147" max="147" width="18.33203125" style="311" customWidth="1"/>
    <col min="148" max="148" width="17.5546875" style="311" customWidth="1"/>
    <col min="149" max="149" width="22" style="311" customWidth="1"/>
    <col min="150" max="150" width="24.109375" style="312" customWidth="1"/>
    <col min="151" max="153" width="22" style="311" customWidth="1"/>
    <col min="154" max="154" width="24.109375" style="312" customWidth="1"/>
    <col min="155" max="157" width="22" style="311" customWidth="1"/>
    <col min="158" max="158" width="24.109375" style="312" customWidth="1"/>
    <col min="159" max="161" width="22" style="311" customWidth="1"/>
    <col min="162" max="162" width="24.109375" style="312" customWidth="1"/>
    <col min="163" max="165" width="22" style="311" customWidth="1"/>
    <col min="166" max="166" width="24.109375" style="312" customWidth="1"/>
    <col min="167" max="167" width="18.33203125" style="311" customWidth="1"/>
    <col min="168" max="168" width="17.5546875" style="311" customWidth="1"/>
    <col min="169" max="169" width="22" style="311" customWidth="1"/>
    <col min="170" max="170" width="24.109375" style="312" customWidth="1"/>
    <col min="171" max="171" width="18.33203125" style="311" customWidth="1"/>
    <col min="172" max="172" width="17.5546875" style="311" customWidth="1"/>
    <col min="173" max="173" width="22" style="311" customWidth="1"/>
    <col min="174" max="174" width="24.109375" style="312" customWidth="1"/>
    <col min="175" max="175" width="17.6640625" style="311" customWidth="1"/>
    <col min="176" max="176" width="18.5546875" style="311" customWidth="1"/>
    <col min="177" max="177" width="16.44140625" style="311" customWidth="1"/>
    <col min="178" max="178" width="24.109375" style="312" customWidth="1"/>
    <col min="179" max="179" width="18.33203125" style="311" customWidth="1"/>
    <col min="180" max="180" width="17.5546875" style="311" customWidth="1"/>
    <col min="181" max="181" width="22" style="311" customWidth="1"/>
    <col min="182" max="182" width="24.109375" style="312" customWidth="1"/>
    <col min="183" max="183" width="18.33203125" style="311" customWidth="1"/>
    <col min="184" max="184" width="17.5546875" style="311" customWidth="1"/>
    <col min="185" max="185" width="22" style="311" customWidth="1"/>
    <col min="186" max="186" width="24.109375" style="312" customWidth="1"/>
    <col min="187" max="187" width="17.6640625" style="311" customWidth="1"/>
    <col min="188" max="188" width="18.5546875" style="311" customWidth="1"/>
    <col min="189" max="189" width="16.44140625" style="311" customWidth="1"/>
    <col min="190" max="190" width="24.109375" style="312" customWidth="1"/>
    <col min="191" max="191" width="17.6640625" style="311" customWidth="1"/>
    <col min="192" max="192" width="18.5546875" style="311" customWidth="1"/>
    <col min="193" max="193" width="16.44140625" style="311" customWidth="1"/>
    <col min="194" max="194" width="24.109375" style="312" customWidth="1"/>
    <col min="195" max="195" width="17.6640625" style="311" customWidth="1"/>
    <col min="196" max="196" width="18.5546875" style="311" customWidth="1"/>
    <col min="197" max="197" width="16.44140625" style="311" customWidth="1"/>
    <col min="198" max="198" width="24.109375" style="312" customWidth="1"/>
    <col min="199" max="199" width="17.6640625" style="311" customWidth="1"/>
    <col min="200" max="200" width="18.5546875" style="311" customWidth="1"/>
    <col min="201" max="201" width="16.44140625" style="311" customWidth="1"/>
    <col min="202" max="202" width="24.109375" style="312" customWidth="1"/>
    <col min="203" max="203" width="17.6640625" style="311" customWidth="1"/>
    <col min="204" max="204" width="18.5546875" style="311" customWidth="1"/>
    <col min="205" max="205" width="16.44140625" style="311" customWidth="1"/>
    <col min="206" max="206" width="24.109375" style="312" customWidth="1"/>
    <col min="207" max="207" width="17.6640625" style="311" customWidth="1"/>
    <col min="208" max="208" width="18.5546875" style="311" customWidth="1"/>
    <col min="209" max="209" width="16.44140625" style="311" customWidth="1"/>
    <col min="210" max="210" width="24.109375" style="312" customWidth="1"/>
    <col min="211" max="211" width="17.6640625" style="311" customWidth="1"/>
    <col min="212" max="212" width="18.5546875" style="311" customWidth="1"/>
    <col min="213" max="213" width="16.44140625" style="311" customWidth="1"/>
    <col min="214" max="214" width="24.109375" style="312" customWidth="1"/>
    <col min="215" max="215" width="9.109375" style="310"/>
    <col min="216" max="216" width="11.44140625" style="310" customWidth="1"/>
    <col min="217" max="16384" width="9.109375" style="310"/>
  </cols>
  <sheetData>
    <row r="1" spans="1:229" ht="15.75" customHeight="1">
      <c r="A1" s="314" t="s">
        <v>97</v>
      </c>
      <c r="B1" s="314"/>
      <c r="C1" s="314"/>
      <c r="H1" s="311"/>
      <c r="I1" s="311"/>
      <c r="J1" s="311"/>
      <c r="L1" s="311"/>
      <c r="M1" s="311"/>
      <c r="N1" s="311"/>
      <c r="P1" s="311"/>
      <c r="Q1" s="311"/>
      <c r="R1" s="311"/>
      <c r="T1" s="311"/>
      <c r="U1" s="311"/>
      <c r="V1" s="311"/>
      <c r="X1" s="311"/>
      <c r="Y1" s="311"/>
      <c r="Z1" s="311"/>
      <c r="AB1" s="311"/>
      <c r="AC1" s="311"/>
      <c r="AD1" s="311"/>
      <c r="AF1" s="311"/>
      <c r="AG1" s="311"/>
      <c r="AH1" s="311"/>
      <c r="AJ1" s="311"/>
      <c r="AK1" s="311"/>
      <c r="AL1" s="311"/>
      <c r="AN1" s="311"/>
      <c r="AO1" s="311"/>
      <c r="AP1" s="311"/>
      <c r="AR1" s="311"/>
      <c r="AS1" s="311"/>
      <c r="AT1" s="311"/>
      <c r="AV1" s="311"/>
      <c r="AW1" s="311"/>
      <c r="AX1" s="311"/>
      <c r="AZ1" s="311"/>
      <c r="BA1" s="311"/>
      <c r="BB1" s="311"/>
      <c r="BD1" s="311"/>
      <c r="BE1" s="311"/>
      <c r="BF1" s="311"/>
      <c r="BH1" s="311"/>
      <c r="BI1" s="311"/>
      <c r="BJ1" s="311"/>
      <c r="BL1" s="311"/>
      <c r="BM1" s="311"/>
      <c r="BN1" s="311"/>
      <c r="BT1" s="311"/>
      <c r="BU1" s="311"/>
      <c r="BV1" s="311"/>
      <c r="BX1" s="311"/>
      <c r="BY1" s="311"/>
      <c r="BZ1" s="311"/>
      <c r="CB1" s="311"/>
      <c r="CC1" s="311"/>
      <c r="CD1" s="311"/>
      <c r="CF1" s="311"/>
      <c r="CG1" s="311"/>
      <c r="CH1" s="311"/>
      <c r="CJ1" s="311"/>
      <c r="CK1" s="311"/>
      <c r="CL1" s="311"/>
      <c r="CN1" s="311"/>
      <c r="CO1" s="311"/>
      <c r="CP1" s="311"/>
      <c r="CQ1" s="311"/>
      <c r="CR1" s="311"/>
      <c r="CS1" s="311"/>
      <c r="CU1" s="311"/>
      <c r="CV1" s="311"/>
      <c r="CW1" s="311"/>
      <c r="CY1" s="311"/>
      <c r="CZ1" s="311"/>
      <c r="DA1" s="311"/>
      <c r="DC1" s="311"/>
      <c r="DD1" s="311"/>
      <c r="DE1" s="311"/>
      <c r="DG1" s="311"/>
      <c r="DH1" s="311"/>
      <c r="DI1" s="311"/>
      <c r="DK1" s="311"/>
      <c r="DL1" s="311"/>
      <c r="DM1" s="311"/>
      <c r="DO1" s="311"/>
      <c r="DP1" s="311"/>
      <c r="DQ1" s="311"/>
      <c r="DS1" s="311"/>
      <c r="DT1" s="311"/>
      <c r="DU1" s="311"/>
      <c r="DW1" s="311"/>
      <c r="DX1" s="311"/>
      <c r="DY1" s="311"/>
      <c r="EA1" s="311"/>
      <c r="EB1" s="311"/>
      <c r="EC1" s="311"/>
      <c r="EE1" s="311"/>
      <c r="EF1" s="311"/>
      <c r="EG1" s="311"/>
      <c r="EI1" s="311"/>
      <c r="EJ1" s="311"/>
      <c r="EK1" s="311"/>
      <c r="HG1" s="311"/>
      <c r="HH1" s="311"/>
      <c r="HI1" s="311"/>
      <c r="HJ1" s="311"/>
      <c r="HK1" s="311"/>
      <c r="HL1" s="311"/>
      <c r="HM1" s="311"/>
      <c r="HN1" s="311"/>
      <c r="HO1" s="311"/>
      <c r="HP1" s="311"/>
      <c r="HQ1" s="311"/>
      <c r="HR1" s="311"/>
      <c r="HS1" s="311"/>
      <c r="HT1" s="311"/>
      <c r="HU1" s="311"/>
    </row>
    <row r="2" spans="1:229" ht="85.5" customHeight="1" thickBot="1">
      <c r="A2" s="621">
        <f>'SO MS'!A4</f>
        <v>46143</v>
      </c>
      <c r="B2" s="621"/>
      <c r="C2" s="621"/>
      <c r="H2" s="313">
        <f>H17/24</f>
        <v>311.04209677419368</v>
      </c>
      <c r="I2" s="311"/>
      <c r="J2" s="311"/>
      <c r="L2" s="313">
        <f>L17/24</f>
        <v>791.66666666666663</v>
      </c>
      <c r="M2" s="311"/>
      <c r="N2" s="311"/>
      <c r="P2" s="313">
        <f>P17/24</f>
        <v>329.5049596774208</v>
      </c>
      <c r="Q2" s="311"/>
      <c r="R2" s="311"/>
      <c r="T2" s="313">
        <f>T17/24</f>
        <v>862.27553763441074</v>
      </c>
      <c r="X2" s="313">
        <f>X17/24</f>
        <v>187.83935483870982</v>
      </c>
      <c r="AB2" s="313">
        <f>AB17/24</f>
        <v>0</v>
      </c>
      <c r="AF2" s="313">
        <f>AF17/24</f>
        <v>124.99266129032254</v>
      </c>
      <c r="AJ2" s="313">
        <f>AJ17/24</f>
        <v>176.09760752688089</v>
      </c>
      <c r="AN2" s="313">
        <f>AN17/24</f>
        <v>196.37201612903206</v>
      </c>
      <c r="AR2" s="313">
        <f>AR17/24</f>
        <v>1336.8830913978488</v>
      </c>
      <c r="AV2" s="313">
        <f>AV17/24</f>
        <v>1925.018158602152</v>
      </c>
      <c r="AZ2" s="313">
        <f>AZ17/24</f>
        <v>731.08161290322562</v>
      </c>
      <c r="BD2" s="313">
        <f>BD17/24</f>
        <v>145.83333333333334</v>
      </c>
      <c r="BH2" s="313">
        <f>BH17/24</f>
        <v>1166.6666666666667</v>
      </c>
      <c r="BL2" s="313">
        <f>BL17/24</f>
        <v>2500.0166532258063</v>
      </c>
      <c r="BT2" s="313">
        <f>BT17/24</f>
        <v>250</v>
      </c>
      <c r="BX2" s="313">
        <f>BX17/24</f>
        <v>1479.1666666666667</v>
      </c>
      <c r="CB2" s="313">
        <f>CB17/24</f>
        <v>20.432661290322553</v>
      </c>
      <c r="CJ2" s="313">
        <f>CJ17/24</f>
        <v>916.66666666666663</v>
      </c>
      <c r="CN2" s="313">
        <f>CN17/12</f>
        <v>1500</v>
      </c>
      <c r="CU2" s="313">
        <f>CU17/24</f>
        <v>583.33333333333337</v>
      </c>
      <c r="DC2" s="313">
        <f>DC17/24</f>
        <v>4277.4814395161284</v>
      </c>
      <c r="DG2" s="313">
        <f>DG17/24</f>
        <v>589.4175940860207</v>
      </c>
      <c r="DK2" s="313">
        <f>DK17/24</f>
        <v>200</v>
      </c>
      <c r="DO2" s="313">
        <f>DO17/24</f>
        <v>1924.9938306451613</v>
      </c>
      <c r="DS2" s="313">
        <f>DS17/17</f>
        <v>1029.3755218216318</v>
      </c>
      <c r="DW2" s="313">
        <f>DW17/24</f>
        <v>595.95506720430114</v>
      </c>
      <c r="EA2" s="313">
        <f>EA17/24</f>
        <v>583.19634408602155</v>
      </c>
      <c r="EE2" s="313">
        <f>EE17/24</f>
        <v>250</v>
      </c>
      <c r="EI2" s="313">
        <f>EI17/24</f>
        <v>3210.3888306451631</v>
      </c>
      <c r="EM2" s="313">
        <f>EM17/24</f>
        <v>443.20057795698943</v>
      </c>
      <c r="EQ2" s="313">
        <f>EQ17/24</f>
        <v>1166.5716397849453</v>
      </c>
      <c r="EU2" s="313">
        <f>EU17/24</f>
        <v>1458.3333333333333</v>
      </c>
      <c r="EY2" s="313">
        <f>EY17/24</f>
        <v>1458.3333333333333</v>
      </c>
      <c r="FC2" s="313">
        <f>FC17/24</f>
        <v>9708.3333333333339</v>
      </c>
      <c r="FG2" s="313">
        <f>FG17/16</f>
        <v>3375</v>
      </c>
      <c r="FK2" s="313">
        <f>FK17/24</f>
        <v>1020.8333333333334</v>
      </c>
      <c r="FS2" s="313">
        <f>FS17/24</f>
        <v>880.2621370967745</v>
      </c>
      <c r="FW2" s="313">
        <f>FW17/24</f>
        <v>596.45823924731178</v>
      </c>
      <c r="GA2" s="313">
        <f>GA17/24</f>
        <v>107.80312365591317</v>
      </c>
      <c r="GE2" s="313">
        <f>GE17/24</f>
        <v>0</v>
      </c>
      <c r="GI2" s="313">
        <f>GI17/24</f>
        <v>0</v>
      </c>
      <c r="GM2" s="313">
        <f>GM17/24</f>
        <v>233.72923387096566</v>
      </c>
      <c r="GU2" s="313">
        <f>GU17/24</f>
        <v>729.07991935484108</v>
      </c>
      <c r="GY2" s="313">
        <f>GY17/24</f>
        <v>1650.0155645161303</v>
      </c>
      <c r="HC2" s="313">
        <f>HC17/24</f>
        <v>0</v>
      </c>
      <c r="HG2" s="311"/>
    </row>
    <row r="3" spans="1:229" ht="23.25" customHeight="1" thickTop="1">
      <c r="A3" s="634" t="s">
        <v>5</v>
      </c>
      <c r="B3" s="636" t="s">
        <v>6</v>
      </c>
      <c r="C3" s="636" t="s">
        <v>98</v>
      </c>
      <c r="D3" s="622" t="s">
        <v>58</v>
      </c>
      <c r="E3" s="623"/>
      <c r="F3" s="623"/>
      <c r="G3" s="624"/>
      <c r="H3" s="620" t="s">
        <v>8</v>
      </c>
      <c r="I3" s="620"/>
      <c r="J3" s="620"/>
      <c r="K3" s="315"/>
      <c r="L3" s="620" t="s">
        <v>9</v>
      </c>
      <c r="M3" s="620"/>
      <c r="N3" s="620"/>
      <c r="O3" s="315"/>
      <c r="P3" s="620" t="s">
        <v>10</v>
      </c>
      <c r="Q3" s="620"/>
      <c r="R3" s="620"/>
      <c r="S3" s="315"/>
      <c r="T3" s="620" t="s">
        <v>11</v>
      </c>
      <c r="U3" s="620"/>
      <c r="V3" s="620"/>
      <c r="W3" s="315"/>
      <c r="X3" s="620" t="s">
        <v>12</v>
      </c>
      <c r="Y3" s="620"/>
      <c r="Z3" s="620"/>
      <c r="AA3" s="315"/>
      <c r="AB3" s="620" t="s">
        <v>13</v>
      </c>
      <c r="AC3" s="620"/>
      <c r="AD3" s="620"/>
      <c r="AE3" s="315"/>
      <c r="AF3" s="620" t="s">
        <v>14</v>
      </c>
      <c r="AG3" s="620"/>
      <c r="AH3" s="620"/>
      <c r="AI3" s="315"/>
      <c r="AJ3" s="620" t="s">
        <v>15</v>
      </c>
      <c r="AK3" s="620"/>
      <c r="AL3" s="620"/>
      <c r="AM3" s="315"/>
      <c r="AN3" s="620" t="s">
        <v>16</v>
      </c>
      <c r="AO3" s="620"/>
      <c r="AP3" s="620"/>
      <c r="AQ3" s="315"/>
      <c r="AR3" s="620" t="s">
        <v>17</v>
      </c>
      <c r="AS3" s="620"/>
      <c r="AT3" s="620"/>
      <c r="AU3" s="315"/>
      <c r="AV3" s="620" t="s">
        <v>18</v>
      </c>
      <c r="AW3" s="620"/>
      <c r="AX3" s="620"/>
      <c r="AY3" s="315"/>
      <c r="AZ3" s="620" t="s">
        <v>19</v>
      </c>
      <c r="BA3" s="620"/>
      <c r="BB3" s="620"/>
      <c r="BC3" s="315"/>
      <c r="BD3" s="620" t="s">
        <v>26</v>
      </c>
      <c r="BE3" s="620"/>
      <c r="BF3" s="620"/>
      <c r="BG3" s="315"/>
      <c r="BH3" s="620" t="s">
        <v>21</v>
      </c>
      <c r="BI3" s="620"/>
      <c r="BJ3" s="620"/>
      <c r="BK3" s="315"/>
      <c r="BL3" s="620" t="s">
        <v>22</v>
      </c>
      <c r="BM3" s="620"/>
      <c r="BN3" s="620"/>
      <c r="BO3" s="315"/>
      <c r="BP3" s="625" t="s">
        <v>32</v>
      </c>
      <c r="BQ3" s="626"/>
      <c r="BR3" s="626"/>
      <c r="BS3" s="627"/>
      <c r="BT3" s="620" t="s">
        <v>27</v>
      </c>
      <c r="BU3" s="620"/>
      <c r="BV3" s="620"/>
      <c r="BW3" s="315"/>
      <c r="BX3" s="628" t="s">
        <v>28</v>
      </c>
      <c r="BY3" s="620"/>
      <c r="BZ3" s="620"/>
      <c r="CA3" s="315"/>
      <c r="CB3" s="628" t="s">
        <v>29</v>
      </c>
      <c r="CC3" s="620"/>
      <c r="CD3" s="620"/>
      <c r="CE3" s="315"/>
      <c r="CF3" s="628" t="s">
        <v>30</v>
      </c>
      <c r="CG3" s="620"/>
      <c r="CH3" s="620"/>
      <c r="CI3" s="315"/>
      <c r="CJ3" s="628" t="s">
        <v>31</v>
      </c>
      <c r="CK3" s="620"/>
      <c r="CL3" s="620"/>
      <c r="CM3" s="315"/>
      <c r="CN3" s="628" t="s">
        <v>33</v>
      </c>
      <c r="CO3" s="620"/>
      <c r="CP3" s="620"/>
      <c r="CQ3" s="628" t="s">
        <v>315</v>
      </c>
      <c r="CR3" s="620"/>
      <c r="CS3" s="620"/>
      <c r="CT3" s="315"/>
      <c r="CU3" s="628" t="s">
        <v>25</v>
      </c>
      <c r="CV3" s="620"/>
      <c r="CW3" s="620"/>
      <c r="CX3" s="315"/>
      <c r="CY3" s="620" t="s">
        <v>34</v>
      </c>
      <c r="CZ3" s="620"/>
      <c r="DA3" s="620"/>
      <c r="DB3" s="315"/>
      <c r="DC3" s="620" t="s">
        <v>20</v>
      </c>
      <c r="DD3" s="620"/>
      <c r="DE3" s="620"/>
      <c r="DF3" s="315"/>
      <c r="DG3" s="620" t="s">
        <v>35</v>
      </c>
      <c r="DH3" s="620"/>
      <c r="DI3" s="620"/>
      <c r="DJ3" s="315"/>
      <c r="DK3" s="628" t="s">
        <v>36</v>
      </c>
      <c r="DL3" s="620"/>
      <c r="DM3" s="620"/>
      <c r="DN3" s="315"/>
      <c r="DO3" s="620" t="s">
        <v>37</v>
      </c>
      <c r="DP3" s="620"/>
      <c r="DQ3" s="620"/>
      <c r="DR3" s="315"/>
      <c r="DS3" s="620" t="s">
        <v>38</v>
      </c>
      <c r="DT3" s="620"/>
      <c r="DU3" s="620"/>
      <c r="DV3" s="315"/>
      <c r="DW3" s="620" t="s">
        <v>39</v>
      </c>
      <c r="DX3" s="620"/>
      <c r="DY3" s="620"/>
      <c r="DZ3" s="315"/>
      <c r="EA3" s="620" t="s">
        <v>40</v>
      </c>
      <c r="EB3" s="620"/>
      <c r="EC3" s="620"/>
      <c r="ED3" s="315"/>
      <c r="EE3" s="620" t="s">
        <v>41</v>
      </c>
      <c r="EF3" s="620"/>
      <c r="EG3" s="620"/>
      <c r="EH3" s="315"/>
      <c r="EI3" s="620" t="s">
        <v>42</v>
      </c>
      <c r="EJ3" s="620"/>
      <c r="EK3" s="620"/>
      <c r="EL3" s="315"/>
      <c r="EM3" s="620" t="s">
        <v>43</v>
      </c>
      <c r="EN3" s="620"/>
      <c r="EO3" s="620"/>
      <c r="EP3" s="315"/>
      <c r="EQ3" s="620" t="s">
        <v>44</v>
      </c>
      <c r="ER3" s="620"/>
      <c r="ES3" s="620"/>
      <c r="ET3" s="315"/>
      <c r="EU3" s="620" t="s">
        <v>24</v>
      </c>
      <c r="EV3" s="620"/>
      <c r="EW3" s="620"/>
      <c r="EX3" s="315"/>
      <c r="EY3" s="620" t="s">
        <v>23</v>
      </c>
      <c r="EZ3" s="620"/>
      <c r="FA3" s="620"/>
      <c r="FB3" s="315"/>
      <c r="FC3" s="620" t="s">
        <v>45</v>
      </c>
      <c r="FD3" s="620"/>
      <c r="FE3" s="620"/>
      <c r="FF3" s="315"/>
      <c r="FG3" s="620" t="s">
        <v>46</v>
      </c>
      <c r="FH3" s="620"/>
      <c r="FI3" s="620"/>
      <c r="FJ3" s="315"/>
      <c r="FK3" s="620" t="s">
        <v>237</v>
      </c>
      <c r="FL3" s="620"/>
      <c r="FM3" s="620"/>
      <c r="FN3" s="315"/>
      <c r="FO3" s="620" t="s">
        <v>47</v>
      </c>
      <c r="FP3" s="620"/>
      <c r="FQ3" s="620"/>
      <c r="FR3" s="315"/>
      <c r="FS3" s="620" t="s">
        <v>48</v>
      </c>
      <c r="FT3" s="620"/>
      <c r="FU3" s="620"/>
      <c r="FV3" s="315"/>
      <c r="FW3" s="620" t="s">
        <v>49</v>
      </c>
      <c r="FX3" s="620"/>
      <c r="FY3" s="620"/>
      <c r="FZ3" s="315"/>
      <c r="GA3" s="620" t="s">
        <v>50</v>
      </c>
      <c r="GB3" s="620"/>
      <c r="GC3" s="620"/>
      <c r="GD3" s="315"/>
      <c r="GE3" s="620" t="s">
        <v>55</v>
      </c>
      <c r="GF3" s="620"/>
      <c r="GG3" s="620"/>
      <c r="GH3" s="315"/>
      <c r="GI3" s="620" t="s">
        <v>51</v>
      </c>
      <c r="GJ3" s="620"/>
      <c r="GK3" s="620"/>
      <c r="GL3" s="315"/>
      <c r="GM3" s="620" t="s">
        <v>52</v>
      </c>
      <c r="GN3" s="620"/>
      <c r="GO3" s="620"/>
      <c r="GP3" s="315"/>
      <c r="GQ3" s="620" t="s">
        <v>53</v>
      </c>
      <c r="GR3" s="620"/>
      <c r="GS3" s="620"/>
      <c r="GT3" s="315"/>
      <c r="GU3" s="620" t="s">
        <v>54</v>
      </c>
      <c r="GV3" s="620"/>
      <c r="GW3" s="620"/>
      <c r="GX3" s="315"/>
      <c r="GY3" s="620" t="s">
        <v>238</v>
      </c>
      <c r="GZ3" s="620"/>
      <c r="HA3" s="620"/>
      <c r="HB3" s="315"/>
      <c r="HC3" s="620" t="s">
        <v>56</v>
      </c>
      <c r="HD3" s="620"/>
      <c r="HE3" s="620"/>
      <c r="HF3" s="629"/>
    </row>
    <row r="4" spans="1:229" ht="15.75" customHeight="1" thickBot="1">
      <c r="A4" s="635"/>
      <c r="B4" s="637"/>
      <c r="C4" s="637"/>
      <c r="D4" s="316" t="s">
        <v>94</v>
      </c>
      <c r="E4" s="316" t="s">
        <v>95</v>
      </c>
      <c r="F4" s="316" t="s">
        <v>96</v>
      </c>
      <c r="G4" s="317" t="s">
        <v>99</v>
      </c>
      <c r="H4" s="318" t="s">
        <v>94</v>
      </c>
      <c r="I4" s="318" t="s">
        <v>95</v>
      </c>
      <c r="J4" s="318" t="s">
        <v>96</v>
      </c>
      <c r="K4" s="360" t="s">
        <v>99</v>
      </c>
      <c r="L4" s="318" t="s">
        <v>94</v>
      </c>
      <c r="M4" s="318" t="s">
        <v>95</v>
      </c>
      <c r="N4" s="318" t="s">
        <v>96</v>
      </c>
      <c r="O4" s="360" t="s">
        <v>99</v>
      </c>
      <c r="P4" s="318" t="s">
        <v>94</v>
      </c>
      <c r="Q4" s="318" t="s">
        <v>95</v>
      </c>
      <c r="R4" s="318" t="s">
        <v>96</v>
      </c>
      <c r="S4" s="360" t="s">
        <v>99</v>
      </c>
      <c r="T4" s="318" t="s">
        <v>94</v>
      </c>
      <c r="U4" s="318" t="s">
        <v>95</v>
      </c>
      <c r="V4" s="318" t="s">
        <v>96</v>
      </c>
      <c r="W4" s="360" t="s">
        <v>99</v>
      </c>
      <c r="X4" s="318" t="s">
        <v>94</v>
      </c>
      <c r="Y4" s="318" t="s">
        <v>95</v>
      </c>
      <c r="Z4" s="318" t="s">
        <v>96</v>
      </c>
      <c r="AA4" s="360" t="s">
        <v>99</v>
      </c>
      <c r="AB4" s="318" t="s">
        <v>94</v>
      </c>
      <c r="AC4" s="318" t="s">
        <v>95</v>
      </c>
      <c r="AD4" s="318" t="s">
        <v>96</v>
      </c>
      <c r="AE4" s="360" t="s">
        <v>99</v>
      </c>
      <c r="AF4" s="318" t="s">
        <v>94</v>
      </c>
      <c r="AG4" s="318" t="s">
        <v>95</v>
      </c>
      <c r="AH4" s="318" t="s">
        <v>96</v>
      </c>
      <c r="AI4" s="360" t="s">
        <v>99</v>
      </c>
      <c r="AJ4" s="318" t="s">
        <v>94</v>
      </c>
      <c r="AK4" s="318" t="s">
        <v>95</v>
      </c>
      <c r="AL4" s="318" t="s">
        <v>96</v>
      </c>
      <c r="AM4" s="360" t="s">
        <v>99</v>
      </c>
      <c r="AN4" s="318" t="s">
        <v>94</v>
      </c>
      <c r="AO4" s="318" t="s">
        <v>95</v>
      </c>
      <c r="AP4" s="318" t="s">
        <v>96</v>
      </c>
      <c r="AQ4" s="360" t="s">
        <v>99</v>
      </c>
      <c r="AR4" s="318" t="s">
        <v>94</v>
      </c>
      <c r="AS4" s="318" t="s">
        <v>95</v>
      </c>
      <c r="AT4" s="318" t="s">
        <v>96</v>
      </c>
      <c r="AU4" s="360" t="s">
        <v>99</v>
      </c>
      <c r="AV4" s="318" t="s">
        <v>94</v>
      </c>
      <c r="AW4" s="318" t="s">
        <v>95</v>
      </c>
      <c r="AX4" s="318" t="s">
        <v>96</v>
      </c>
      <c r="AY4" s="360" t="s">
        <v>99</v>
      </c>
      <c r="AZ4" s="318" t="s">
        <v>94</v>
      </c>
      <c r="BA4" s="318" t="s">
        <v>95</v>
      </c>
      <c r="BB4" s="318" t="s">
        <v>96</v>
      </c>
      <c r="BC4" s="360" t="s">
        <v>99</v>
      </c>
      <c r="BD4" s="318" t="s">
        <v>94</v>
      </c>
      <c r="BE4" s="318" t="s">
        <v>95</v>
      </c>
      <c r="BF4" s="318" t="s">
        <v>96</v>
      </c>
      <c r="BG4" s="360" t="s">
        <v>99</v>
      </c>
      <c r="BH4" s="318" t="s">
        <v>94</v>
      </c>
      <c r="BI4" s="318" t="s">
        <v>95</v>
      </c>
      <c r="BJ4" s="318" t="s">
        <v>96</v>
      </c>
      <c r="BK4" s="360" t="s">
        <v>99</v>
      </c>
      <c r="BL4" s="318" t="s">
        <v>94</v>
      </c>
      <c r="BM4" s="318" t="s">
        <v>95</v>
      </c>
      <c r="BN4" s="318" t="s">
        <v>96</v>
      </c>
      <c r="BO4" s="360" t="s">
        <v>99</v>
      </c>
      <c r="BP4" s="318" t="s">
        <v>94</v>
      </c>
      <c r="BQ4" s="318" t="s">
        <v>95</v>
      </c>
      <c r="BR4" s="318" t="s">
        <v>96</v>
      </c>
      <c r="BS4" s="360" t="s">
        <v>99</v>
      </c>
      <c r="BT4" s="318" t="s">
        <v>94</v>
      </c>
      <c r="BU4" s="318" t="s">
        <v>95</v>
      </c>
      <c r="BV4" s="318" t="s">
        <v>96</v>
      </c>
      <c r="BW4" s="360" t="s">
        <v>99</v>
      </c>
      <c r="BX4" s="318" t="s">
        <v>94</v>
      </c>
      <c r="BY4" s="318" t="s">
        <v>95</v>
      </c>
      <c r="BZ4" s="318" t="s">
        <v>96</v>
      </c>
      <c r="CA4" s="360" t="s">
        <v>99</v>
      </c>
      <c r="CB4" s="318" t="s">
        <v>94</v>
      </c>
      <c r="CC4" s="318" t="s">
        <v>95</v>
      </c>
      <c r="CD4" s="318" t="s">
        <v>96</v>
      </c>
      <c r="CE4" s="360" t="s">
        <v>99</v>
      </c>
      <c r="CF4" s="318" t="s">
        <v>94</v>
      </c>
      <c r="CG4" s="318" t="s">
        <v>95</v>
      </c>
      <c r="CH4" s="318" t="s">
        <v>96</v>
      </c>
      <c r="CI4" s="360" t="s">
        <v>99</v>
      </c>
      <c r="CJ4" s="318" t="s">
        <v>94</v>
      </c>
      <c r="CK4" s="318" t="s">
        <v>95</v>
      </c>
      <c r="CL4" s="318" t="s">
        <v>96</v>
      </c>
      <c r="CM4" s="360" t="s">
        <v>99</v>
      </c>
      <c r="CN4" s="318" t="s">
        <v>94</v>
      </c>
      <c r="CO4" s="318" t="s">
        <v>95</v>
      </c>
      <c r="CP4" s="318" t="s">
        <v>96</v>
      </c>
      <c r="CQ4" s="318" t="s">
        <v>94</v>
      </c>
      <c r="CR4" s="318" t="s">
        <v>95</v>
      </c>
      <c r="CS4" s="318" t="s">
        <v>96</v>
      </c>
      <c r="CT4" s="360" t="s">
        <v>99</v>
      </c>
      <c r="CU4" s="318" t="s">
        <v>94</v>
      </c>
      <c r="CV4" s="318" t="s">
        <v>95</v>
      </c>
      <c r="CW4" s="318" t="s">
        <v>96</v>
      </c>
      <c r="CX4" s="360" t="s">
        <v>99</v>
      </c>
      <c r="CY4" s="318" t="s">
        <v>94</v>
      </c>
      <c r="CZ4" s="318" t="s">
        <v>95</v>
      </c>
      <c r="DA4" s="318" t="s">
        <v>96</v>
      </c>
      <c r="DB4" s="360" t="s">
        <v>99</v>
      </c>
      <c r="DC4" s="318" t="s">
        <v>94</v>
      </c>
      <c r="DD4" s="318" t="s">
        <v>95</v>
      </c>
      <c r="DE4" s="318" t="s">
        <v>96</v>
      </c>
      <c r="DF4" s="360" t="s">
        <v>99</v>
      </c>
      <c r="DG4" s="318" t="s">
        <v>94</v>
      </c>
      <c r="DH4" s="318" t="s">
        <v>95</v>
      </c>
      <c r="DI4" s="318" t="s">
        <v>96</v>
      </c>
      <c r="DJ4" s="360" t="s">
        <v>99</v>
      </c>
      <c r="DK4" s="318" t="s">
        <v>94</v>
      </c>
      <c r="DL4" s="318" t="s">
        <v>95</v>
      </c>
      <c r="DM4" s="318" t="s">
        <v>96</v>
      </c>
      <c r="DN4" s="360" t="s">
        <v>99</v>
      </c>
      <c r="DO4" s="318" t="s">
        <v>94</v>
      </c>
      <c r="DP4" s="318" t="s">
        <v>95</v>
      </c>
      <c r="DQ4" s="318" t="s">
        <v>96</v>
      </c>
      <c r="DR4" s="360" t="s">
        <v>99</v>
      </c>
      <c r="DS4" s="318" t="s">
        <v>94</v>
      </c>
      <c r="DT4" s="318" t="s">
        <v>95</v>
      </c>
      <c r="DU4" s="318" t="s">
        <v>96</v>
      </c>
      <c r="DV4" s="360" t="s">
        <v>99</v>
      </c>
      <c r="DW4" s="318" t="s">
        <v>94</v>
      </c>
      <c r="DX4" s="318" t="s">
        <v>95</v>
      </c>
      <c r="DY4" s="318" t="s">
        <v>96</v>
      </c>
      <c r="DZ4" s="360" t="s">
        <v>99</v>
      </c>
      <c r="EA4" s="318" t="s">
        <v>94</v>
      </c>
      <c r="EB4" s="318" t="s">
        <v>95</v>
      </c>
      <c r="EC4" s="318" t="s">
        <v>96</v>
      </c>
      <c r="ED4" s="360" t="s">
        <v>99</v>
      </c>
      <c r="EE4" s="318" t="s">
        <v>94</v>
      </c>
      <c r="EF4" s="318" t="s">
        <v>95</v>
      </c>
      <c r="EG4" s="318" t="s">
        <v>96</v>
      </c>
      <c r="EH4" s="360" t="s">
        <v>99</v>
      </c>
      <c r="EI4" s="318" t="s">
        <v>94</v>
      </c>
      <c r="EJ4" s="318" t="s">
        <v>95</v>
      </c>
      <c r="EK4" s="318" t="s">
        <v>96</v>
      </c>
      <c r="EL4" s="360" t="s">
        <v>99</v>
      </c>
      <c r="EM4" s="318" t="s">
        <v>94</v>
      </c>
      <c r="EN4" s="318" t="s">
        <v>95</v>
      </c>
      <c r="EO4" s="318" t="s">
        <v>96</v>
      </c>
      <c r="EP4" s="360" t="s">
        <v>99</v>
      </c>
      <c r="EQ4" s="318" t="s">
        <v>94</v>
      </c>
      <c r="ER4" s="318" t="s">
        <v>95</v>
      </c>
      <c r="ES4" s="318" t="s">
        <v>96</v>
      </c>
      <c r="ET4" s="360" t="s">
        <v>99</v>
      </c>
      <c r="EU4" s="318" t="s">
        <v>94</v>
      </c>
      <c r="EV4" s="318" t="s">
        <v>95</v>
      </c>
      <c r="EW4" s="318" t="s">
        <v>96</v>
      </c>
      <c r="EX4" s="360" t="s">
        <v>99</v>
      </c>
      <c r="EY4" s="318" t="s">
        <v>94</v>
      </c>
      <c r="EZ4" s="318" t="s">
        <v>95</v>
      </c>
      <c r="FA4" s="318" t="s">
        <v>96</v>
      </c>
      <c r="FB4" s="360" t="s">
        <v>99</v>
      </c>
      <c r="FC4" s="318" t="s">
        <v>94</v>
      </c>
      <c r="FD4" s="318" t="s">
        <v>95</v>
      </c>
      <c r="FE4" s="318" t="s">
        <v>96</v>
      </c>
      <c r="FF4" s="360" t="s">
        <v>99</v>
      </c>
      <c r="FG4" s="318" t="s">
        <v>94</v>
      </c>
      <c r="FH4" s="318" t="s">
        <v>95</v>
      </c>
      <c r="FI4" s="318" t="s">
        <v>96</v>
      </c>
      <c r="FJ4" s="360" t="s">
        <v>99</v>
      </c>
      <c r="FK4" s="318" t="s">
        <v>94</v>
      </c>
      <c r="FL4" s="318" t="s">
        <v>95</v>
      </c>
      <c r="FM4" s="318" t="s">
        <v>96</v>
      </c>
      <c r="FN4" s="360" t="s">
        <v>99</v>
      </c>
      <c r="FO4" s="318" t="s">
        <v>94</v>
      </c>
      <c r="FP4" s="318" t="s">
        <v>95</v>
      </c>
      <c r="FQ4" s="318" t="s">
        <v>96</v>
      </c>
      <c r="FR4" s="360" t="s">
        <v>99</v>
      </c>
      <c r="FS4" s="318" t="s">
        <v>94</v>
      </c>
      <c r="FT4" s="318" t="s">
        <v>95</v>
      </c>
      <c r="FU4" s="318" t="s">
        <v>96</v>
      </c>
      <c r="FV4" s="360" t="s">
        <v>99</v>
      </c>
      <c r="FW4" s="318" t="s">
        <v>94</v>
      </c>
      <c r="FX4" s="318" t="s">
        <v>95</v>
      </c>
      <c r="FY4" s="318" t="s">
        <v>96</v>
      </c>
      <c r="FZ4" s="360" t="s">
        <v>99</v>
      </c>
      <c r="GA4" s="318" t="s">
        <v>94</v>
      </c>
      <c r="GB4" s="318" t="s">
        <v>95</v>
      </c>
      <c r="GC4" s="318" t="s">
        <v>96</v>
      </c>
      <c r="GD4" s="360" t="s">
        <v>99</v>
      </c>
      <c r="GE4" s="318" t="s">
        <v>94</v>
      </c>
      <c r="GF4" s="318" t="s">
        <v>95</v>
      </c>
      <c r="GG4" s="318" t="s">
        <v>96</v>
      </c>
      <c r="GH4" s="360" t="s">
        <v>99</v>
      </c>
      <c r="GI4" s="318" t="s">
        <v>94</v>
      </c>
      <c r="GJ4" s="318" t="s">
        <v>95</v>
      </c>
      <c r="GK4" s="318" t="s">
        <v>96</v>
      </c>
      <c r="GL4" s="360" t="s">
        <v>99</v>
      </c>
      <c r="GM4" s="318" t="s">
        <v>94</v>
      </c>
      <c r="GN4" s="318" t="s">
        <v>95</v>
      </c>
      <c r="GO4" s="318" t="s">
        <v>96</v>
      </c>
      <c r="GP4" s="360" t="s">
        <v>99</v>
      </c>
      <c r="GQ4" s="318" t="s">
        <v>94</v>
      </c>
      <c r="GR4" s="318" t="s">
        <v>95</v>
      </c>
      <c r="GS4" s="318" t="s">
        <v>96</v>
      </c>
      <c r="GT4" s="360" t="s">
        <v>99</v>
      </c>
      <c r="GU4" s="318" t="s">
        <v>94</v>
      </c>
      <c r="GV4" s="318" t="s">
        <v>95</v>
      </c>
      <c r="GW4" s="318" t="s">
        <v>96</v>
      </c>
      <c r="GX4" s="360" t="s">
        <v>99</v>
      </c>
      <c r="GY4" s="318" t="s">
        <v>94</v>
      </c>
      <c r="GZ4" s="318" t="s">
        <v>95</v>
      </c>
      <c r="HA4" s="318" t="s">
        <v>96</v>
      </c>
      <c r="HB4" s="360" t="s">
        <v>99</v>
      </c>
      <c r="HC4" s="318" t="s">
        <v>94</v>
      </c>
      <c r="HD4" s="318" t="s">
        <v>95</v>
      </c>
      <c r="HE4" s="318" t="s">
        <v>96</v>
      </c>
      <c r="HF4" s="364" t="s">
        <v>99</v>
      </c>
    </row>
    <row r="5" spans="1:229" ht="15" customHeight="1" thickTop="1">
      <c r="A5" s="640">
        <f>WEEKNUM(B5)</f>
        <v>18</v>
      </c>
      <c r="B5" s="319">
        <f>A2</f>
        <v>46143</v>
      </c>
      <c r="C5" s="320" t="str">
        <f t="shared" ref="C5:C7" si="0">TEXT(B5,"ddd")</f>
        <v>Jum</v>
      </c>
      <c r="D5" s="321">
        <f>SUMIF($H$4:$HF$4,$D$4,H5:HF5)</f>
        <v>109615.85225806452</v>
      </c>
      <c r="E5" s="321">
        <f ca="1">SUMIF($H$4:$HF$4,$E$4,H5:HF5)</f>
        <v>104637.15500000492</v>
      </c>
      <c r="F5" s="321">
        <f t="shared" ref="F5:F7" ca="1" si="1">E5-D5</f>
        <v>-4978.6972580596048</v>
      </c>
      <c r="G5" s="322">
        <f ca="1">E5/D5</f>
        <v>0.95458049948525292</v>
      </c>
      <c r="H5" s="321">
        <f>INDEX('SO MEI 2026 REV 4'!$B$6:$BH$52,MATCH(B5,'SO MEI 2026 REV 4'!$B$6:$B$52,0),MATCH($H$3,'SO MEI 2026 REV 4'!$B$5:$XH$5,0))</f>
        <v>0</v>
      </c>
      <c r="I5" s="321">
        <f>INDEX('Summary sales'!$A$6:$BX$50,MATCH(B5,'Summary sales'!$A$6:$A$50,0),MATCH($H$3,'Summary sales'!$A$7:$BX$7,0))</f>
        <v>0</v>
      </c>
      <c r="J5" s="321">
        <f t="shared" ref="J5:J7" si="2">I5-H5</f>
        <v>0</v>
      </c>
      <c r="K5" s="322" t="e">
        <f>I5/H5</f>
        <v>#DIV/0!</v>
      </c>
      <c r="L5" s="321">
        <f>INDEX('SO MEI 2026 REV 4'!$B$6:$BH$52,MATCH(B5,'SO MEI 2026 REV 4'!$B$6:$B$52,0),MATCH($L$3,'SO MEI 2026 REV 4'!$B$5:$XH$5,0))</f>
        <v>1000</v>
      </c>
      <c r="M5" s="321">
        <f>INDEX('Summary sales'!$A$6:$BX$50,MATCH($B5,'Summary sales'!$A$6:$A$50,0),MATCH($L$3,'Summary sales'!$A$7:$BX$7,0))</f>
        <v>0</v>
      </c>
      <c r="N5" s="321">
        <f t="shared" ref="N5:N7" si="3">M5-L5</f>
        <v>-1000</v>
      </c>
      <c r="O5" s="322">
        <f>M5/L5</f>
        <v>0</v>
      </c>
      <c r="P5" s="321">
        <f>INDEX('SO MEI 2026 REV 4'!$B$6:$BH$52,MATCH(B5,'SO MEI 2026 REV 4'!$B$6:$B$52,0),MATCH($P$3,'SO MEI 2026 REV 4'!$B$5:$XH$5,0))</f>
        <v>500</v>
      </c>
      <c r="Q5" s="321">
        <f>INDEX('Summary sales'!$A$6:$BX$50,MATCH($B5,'Summary sales'!$A$6:$A$50,0),MATCH($P$3,'Summary sales'!$A$7:$BX$7,0))</f>
        <v>458.01000000024214</v>
      </c>
      <c r="R5" s="321">
        <f t="shared" ref="R5:R7" si="4">Q5-P5</f>
        <v>-41.989999999757856</v>
      </c>
      <c r="S5" s="322">
        <f>Q5/P5</f>
        <v>0.91602000000048434</v>
      </c>
      <c r="T5" s="321">
        <f>INDEX('SO MEI 2026 REV 4'!$B$6:$BH$52,MATCH(B5,'SO MEI 2026 REV 4'!$B$6:$B$52,0),MATCH($T$3,'SO MEI 2026 REV 4'!$B$5:$XH$5,0))</f>
        <v>0</v>
      </c>
      <c r="U5" s="321">
        <f>INDEX('Summary sales'!$A$6:$BX$50,MATCH($B5,'Summary sales'!$A$6:$A$50,0),MATCH($T$3,'Summary sales'!$A$7:$BX$7,0))</f>
        <v>0</v>
      </c>
      <c r="V5" s="321">
        <f t="shared" ref="V5:V7" si="5">U5-T5</f>
        <v>0</v>
      </c>
      <c r="W5" s="322" t="e">
        <f>U5/T5</f>
        <v>#DIV/0!</v>
      </c>
      <c r="X5" s="321">
        <f>INDEX('SO MEI 2026 REV 4'!$B$6:$BH$52,MATCH(B5,'SO MEI 2026 REV 4'!$B$6:$B$52,0),MATCH($X$3,'SO MEI 2026 REV 4'!$B$5:$XH$5,0))</f>
        <v>644.02064516129087</v>
      </c>
      <c r="Y5" s="321">
        <f>INDEX('Summary sales'!$A$6:$BX$50,MATCH($B5,'Summary sales'!$A$6:$A$50,0),MATCH($X$3,'Summary sales'!$A$7:$BX$7,0))</f>
        <v>430.52999999991152</v>
      </c>
      <c r="Z5" s="321">
        <f t="shared" ref="Z5:Z7" si="6">Y5-X5</f>
        <v>-213.49064516137935</v>
      </c>
      <c r="AA5" s="322">
        <f>Y5/X5</f>
        <v>0.66850341403587776</v>
      </c>
      <c r="AB5" s="321">
        <f>INDEX('SO MEI 2026 REV 4'!$B$6:$BH$52,MATCH(B5,'SO MEI 2026 REV 4'!$B$6:$B$52,0),MATCH($AB$3,'SO MEI 2026 REV 4'!$B$5:$XH$5,0))</f>
        <v>0</v>
      </c>
      <c r="AC5" s="321">
        <f>INDEX('Summary sales'!$A$6:$BX$50,MATCH($B5,'Summary sales'!$A$6:$A$50,0),MATCH($AB$3,'Summary sales'!$A$7:$BX$7,0))</f>
        <v>0</v>
      </c>
      <c r="AD5" s="321">
        <f t="shared" ref="AD5:AD7" si="7">AC5-AB5</f>
        <v>0</v>
      </c>
      <c r="AE5" s="322" t="e">
        <f>AC5/AB5</f>
        <v>#DIV/0!</v>
      </c>
      <c r="AF5" s="321">
        <f>INDEX('SO MEI 2026 REV 4'!$B$6:$BH$52,MATCH(B5,'SO MEI 2026 REV 4'!$B$6:$B$52,0),MATCH($AF$3,'SO MEI 2026 REV 4'!$B$5:$XH$5,0))</f>
        <v>0</v>
      </c>
      <c r="AG5" s="321">
        <f>INDEX('Summary sales'!$A$6:$BX$50,MATCH($B5,'Summary sales'!$A$6:$A$50,0),MATCH($AF$3,'Summary sales'!$A$7:$BX$7,0))</f>
        <v>2.139999999984866</v>
      </c>
      <c r="AH5" s="321">
        <f t="shared" ref="AH5:AH7" si="8">AG5-AF5</f>
        <v>2.139999999984866</v>
      </c>
      <c r="AI5" s="322" t="e">
        <f>AG5/AF5</f>
        <v>#DIV/0!</v>
      </c>
      <c r="AJ5" s="321">
        <f>INDEX('SO MEI 2026 REV 4'!$B$6:$BH$52,MATCH(B5,'SO MEI 2026 REV 4'!$B$6:$B$52,0),MATCH($AJ$3,'SO MEI 2026 REV 4'!$B$5:$XH$5,0))</f>
        <v>603.76322580644887</v>
      </c>
      <c r="AK5" s="321">
        <f>INDEX('Summary sales'!$A$6:$BX$50,MATCH($B5,'Summary sales'!$A$6:$A$50,0),MATCH($AJ$3,'Summary sales'!$A$7:$BX$7,0))</f>
        <v>484.85000000009313</v>
      </c>
      <c r="AL5" s="321">
        <f t="shared" ref="AL5:AL7" si="9">AK5-AJ5</f>
        <v>-118.91322580635574</v>
      </c>
      <c r="AM5" s="322">
        <f>AK5/AJ5</f>
        <v>0.8030465905777503</v>
      </c>
      <c r="AN5" s="321">
        <f>INDEX('SO MEI 2026 REV 4'!$B$6:$BH$52,MATCH(B5,'SO MEI 2026 REV 4'!$B$6:$B$52,0),MATCH($AN$3,'SO MEI 2026 REV 4'!$B$5:$XH$5,0))</f>
        <v>673.27548387096704</v>
      </c>
      <c r="AO5" s="321">
        <f>INDEX('Summary sales'!$A$6:$BX$50,MATCH($B5,'Summary sales'!$A$6:$A$50,0),MATCH($AN$3,'Summary sales'!$A$7:$BX$7,0))</f>
        <v>257.05999999993946</v>
      </c>
      <c r="AP5" s="321">
        <f t="shared" ref="AP5:AP7" si="10">AO5-AN5</f>
        <v>-416.21548387102757</v>
      </c>
      <c r="AQ5" s="322">
        <f>AO5/AN5</f>
        <v>0.38180508002754621</v>
      </c>
      <c r="AR5" s="321">
        <f>INDEX('SO MEI 2026 REV 4'!$B$6:$BH$52,MATCH(B5,'SO MEI 2026 REV 4'!$B$6:$B$52,0),MATCH($AR$3,'SO MEI 2026 REV 4'!$B$5:$XH$5,0))</f>
        <v>2500</v>
      </c>
      <c r="AS5" s="321">
        <f>INDEX('Summary sales'!$A$6:$BX$50,MATCH($B5,'Summary sales'!$A$6:$A$50,0),MATCH($AR$3,'Summary sales'!$A$7:$BX$7,0))</f>
        <v>0</v>
      </c>
      <c r="AT5" s="321">
        <f t="shared" ref="AT5:AT7" si="11">AS5-AR5</f>
        <v>-2500</v>
      </c>
      <c r="AU5" s="322">
        <f>AS5/AR5</f>
        <v>0</v>
      </c>
      <c r="AV5" s="321">
        <f>INDEX('SO MEI 2026 REV 4'!$B$6:$BH$52,MATCH(B5,'SO MEI 2026 REV 4'!$B$6:$B$52,0),MATCH($AV$3,'SO MEI 2026 REV 4'!$B$5:$XH$5,0))</f>
        <v>0</v>
      </c>
      <c r="AW5" s="321">
        <f>INDEX('Summary sales'!$A$6:$BX$50,MATCH($B5,'Summary sales'!$A$6:$A$50,0),MATCH($AV$3,'Summary sales'!$A$7:$BX$7,0))</f>
        <v>103.83000000007451</v>
      </c>
      <c r="AX5" s="321">
        <f t="shared" ref="AX5:AX7" si="12">AW5-AV5</f>
        <v>103.83000000007451</v>
      </c>
      <c r="AY5" s="322" t="e">
        <f>AW5/AV5</f>
        <v>#DIV/0!</v>
      </c>
      <c r="AZ5" s="321">
        <f>INDEX('SO MEI 2026 REV 4'!$B$6:$BH$52,MATCH(B5,'SO MEI 2026 REV 4'!$B$6:$B$52,0),MATCH($AZ$3,'SO MEI 2026 REV 4'!$B$5:$XH$5,0))</f>
        <v>300</v>
      </c>
      <c r="BA5" s="321">
        <f>INDEX('Summary sales'!$A$6:$BX$50,MATCH($B5,'Summary sales'!$A$6:$A$50,0),MATCH($AZ$3,'Summary sales'!$A$7:$BX$7,0))</f>
        <v>0</v>
      </c>
      <c r="BB5" s="321">
        <f t="shared" ref="BB5:BB7" si="13">BA5-AZ5</f>
        <v>-300</v>
      </c>
      <c r="BC5" s="322">
        <f>BA5/AZ5</f>
        <v>0</v>
      </c>
      <c r="BD5" s="321">
        <f>INDEX('SO MEI 2026 REV 4'!$B$6:$BH$52,MATCH(B5,'SO MEI 2026 REV 4'!$B$6:$B$52,0),MATCH($BD$3,'SO MEI 2026 REV 4'!$B$5:$XH$5,0))</f>
        <v>0</v>
      </c>
      <c r="BE5" s="321">
        <f>INDEX('Summary sales'!$A$6:$BX$50,MATCH($B5,'Summary sales'!$A$6:$A$50,0),MATCH($BD$3,'Summary sales'!$A$7:$BX$7,0))</f>
        <v>10.559999999997672</v>
      </c>
      <c r="BF5" s="321">
        <f t="shared" ref="BF5:BF7" si="14">BE5-BD5</f>
        <v>10.559999999997672</v>
      </c>
      <c r="BG5" s="322" t="e">
        <f>BE5/BD5</f>
        <v>#DIV/0!</v>
      </c>
      <c r="BH5" s="321">
        <f>INDEX('SO MEI 2026 REV 4'!$B$6:$BH$52,MATCH(B5,'SO MEI 2026 REV 4'!$B$6:$B$52,0),MATCH($BH$3,'SO MEI 2026 REV 4'!$B$5:$XH$5,0))</f>
        <v>4000</v>
      </c>
      <c r="BI5" s="321">
        <f>INDEX('Summary sales'!$A$6:$BX$50,MATCH($B5,'Summary sales'!$A$6:$A$50,0),MATCH($BH$3,'Summary sales'!$A$7:$BX$7,0))</f>
        <v>3721.9199999999255</v>
      </c>
      <c r="BJ5" s="321">
        <f t="shared" ref="BJ5:BJ7" si="15">BI5-BH5</f>
        <v>-278.08000000007451</v>
      </c>
      <c r="BK5" s="322">
        <f>BI5/BH5</f>
        <v>0.93047999999998132</v>
      </c>
      <c r="BL5" s="321">
        <f>INDEX('SO MEI 2026 REV 4'!$B$6:$BH$52,MATCH(B5,'SO MEI 2026 REV 4'!$B$6:$B$52,0),MATCH($BL$3,'SO MEI 2026 REV 4'!$B$5:$XH$5,0))</f>
        <v>0</v>
      </c>
      <c r="BM5" s="321">
        <f>INDEX('Summary sales'!$A$6:$BX$50,MATCH($B5,'Summary sales'!$A$6:$A$50,0),MATCH($BL$3,'Summary sales'!$A$7:$BX$7,0))</f>
        <v>4229.0200000000186</v>
      </c>
      <c r="BN5" s="321">
        <f t="shared" ref="BN5:BN7" si="16">BM5-BL5</f>
        <v>4229.0200000000186</v>
      </c>
      <c r="BO5" s="322" t="e">
        <f>BM5/BL5</f>
        <v>#DIV/0!</v>
      </c>
      <c r="BP5" s="321">
        <f>INDEX('SO MEI 2026 REV 4'!$B$6:$BH$52,MATCH(B5,'SO MEI 2026 REV 4'!$B$6:$B$52,0),MATCH($BP$3,'SO MEI 2026 REV 4'!$B$5:$XH$5,0))</f>
        <v>1300</v>
      </c>
      <c r="BQ5" s="321">
        <f>INDEX('Summary sales'!$A$6:$BX$50,MATCH($B5,'Summary sales'!$A$6:$A$50,0),MATCH($BP$3,'Summary sales'!$A$7:$BX$7,0))</f>
        <v>1273.7099999999627</v>
      </c>
      <c r="BR5" s="321">
        <f t="shared" ref="BR5:BR7" si="17">BQ5-BP5</f>
        <v>-26.290000000037253</v>
      </c>
      <c r="BS5" s="322">
        <f>BQ5/BP5</f>
        <v>0.97977692307689446</v>
      </c>
      <c r="BT5" s="321">
        <f>INDEX('SO MEI 2026 REV 4'!$B$6:$BH$52,MATCH(B5,'SO MEI 2026 REV 4'!$B$6:$B$52,0),MATCH($BT$3,'SO MEI 2026 REV 4'!$B$5:$XH$5,0))</f>
        <v>0</v>
      </c>
      <c r="BU5" s="321">
        <f>INDEX('Summary sales'!$A$6:$BX$50,MATCH($B5,'Summary sales'!$A$6:$A$50,0),MATCH($BT$3,'Summary sales'!$A$7:$BX$7,0))</f>
        <v>802.58699999994133</v>
      </c>
      <c r="BV5" s="321">
        <f t="shared" ref="BV5:BV7" si="18">BU5-BT5</f>
        <v>802.58699999994133</v>
      </c>
      <c r="BW5" s="322" t="e">
        <f>BU5/BT5</f>
        <v>#DIV/0!</v>
      </c>
      <c r="BX5" s="321">
        <f>INDEX('SO MEI 2026 REV 4'!$B$6:$BH$52,MATCH(B5,'SO MEI 2026 REV 4'!$B$6:$B$52,0),MATCH($BX$3,'SO MEI 2026 REV 4'!$B$5:$XH$5,0))</f>
        <v>0</v>
      </c>
      <c r="BY5" s="321">
        <f ca="1">INDEX('Summary sales'!$A$6:$BX$50,MATCH($B5,'Summary sales'!$A$6:$A$50,0),MATCH($BX$3,'Summary sales'!$A$7:$BX$7,0))</f>
        <v>0</v>
      </c>
      <c r="BZ5" s="321">
        <f t="shared" ref="BZ5:BZ7" ca="1" si="19">BY5-BX5</f>
        <v>0</v>
      </c>
      <c r="CA5" s="322" t="e">
        <f ca="1">BY5/BX5</f>
        <v>#DIV/0!</v>
      </c>
      <c r="CB5" s="321">
        <f>INDEX('SO MEI 2026 REV 4'!$B$6:$BH$52,MATCH(B5,'SO MEI 2026 REV 4'!$B$6:$B$52,0),MATCH($CB$3,'SO MEI 2026 REV 4'!$B$5:$XH$5,0))</f>
        <v>70.054838709677327</v>
      </c>
      <c r="CC5" s="321">
        <f>INDEX('Summary sales'!$A$6:$BX$50,MATCH($B5,'Summary sales'!$A$6:$A$50,0),MATCH($CB$3,'Summary sales'!$A$7:$BX$7,0))</f>
        <v>0</v>
      </c>
      <c r="CD5" s="321">
        <f t="shared" ref="CD5:CD7" si="20">CC5-CB5</f>
        <v>-70.054838709677327</v>
      </c>
      <c r="CE5" s="322">
        <f>CC5/CB5</f>
        <v>0</v>
      </c>
      <c r="CF5" s="321">
        <f>INDEX('SO MEI 2026 REV 4'!$B$6:$BH$52,MATCH(B5,'SO MEI 2026 REV 4'!$B$6:$B$52,0),MATCH($CF$3,'SO MEI 2026 REV 4'!$B$5:$XH$5,0))</f>
        <v>89.451612903225808</v>
      </c>
      <c r="CG5" s="321">
        <f>INDEX('Summary sales'!$A$6:$BX$50,MATCH($B5,'Summary sales'!$A$6:$A$50,0),MATCH($CF$3,'Summary sales'!$A$7:$BX$7,0))</f>
        <v>72.502999999996973</v>
      </c>
      <c r="CH5" s="321">
        <f t="shared" ref="CH5:CH7" si="21">CG5-CF5</f>
        <v>-16.948612903228835</v>
      </c>
      <c r="CI5" s="322">
        <f>CG5/CF5</f>
        <v>0.81052758745038089</v>
      </c>
      <c r="CJ5" s="321">
        <f>INDEX('SO MEI 2026 REV 4'!$B$6:$BH$52,MATCH(B5,'SO MEI 2026 REV 4'!$B$6:$B$52,0),MATCH($CJ$3,'SO MEI 2026 REV 4'!$B$5:$XH$5,0))</f>
        <v>1000</v>
      </c>
      <c r="CK5" s="321">
        <f>INDEX('Summary sales'!$A$6:$BX$50,MATCH($B5,'Summary sales'!$A$6:$A$50,0),MATCH($CJ$3,'Summary sales'!$A$7:$BX$7,0))</f>
        <v>284</v>
      </c>
      <c r="CL5" s="321">
        <f t="shared" ref="CL5:CL7" si="22">CK5-CJ5</f>
        <v>-716</v>
      </c>
      <c r="CM5" s="322">
        <f>CK5/CJ5</f>
        <v>0.28399999999999997</v>
      </c>
      <c r="CN5" s="321">
        <f>INDEX('SO MEI 2026 REV 4'!$B$6:$BH$52,MATCH(B5,'SO MEI 2026 REV 4'!$B$6:$B$52,0),MATCH($CN$3,'SO MEI 2026 REV 4'!$B$5:$XH$5,0))</f>
        <v>0</v>
      </c>
      <c r="CO5" s="321">
        <f>INDEX('Summary sales'!$A$6:$BX$50,MATCH($B5,'Summary sales'!$A$6:$A$50,0),MATCH($CN$3,'Summary sales'!$A$7:$BX$7,0))</f>
        <v>0</v>
      </c>
      <c r="CP5" s="321">
        <f t="shared" ref="CP5:CP7" si="23">CO5-CN5</f>
        <v>0</v>
      </c>
      <c r="CQ5" s="321">
        <f>INDEX('SO MEI 2026 REV 4'!$B$6:$BH$52,MATCH(B5,'SO MEI 2026 REV 4'!$B$6:$B$52,0),MATCH($CQ$3,'SO MEI 2026 REV 4'!$B$5:$XH$5,0))</f>
        <v>0</v>
      </c>
      <c r="CR5" s="321">
        <f>INDEX('Summary sales'!$A$6:$BX$50,MATCH($B5,'Summary sales'!$A$6:$A$50,0),MATCH($CQ$3,'Summary sales'!$A$7:$BX$7,0))</f>
        <v>0</v>
      </c>
      <c r="CS5" s="321">
        <f t="shared" ref="CS5" si="24">CR5-CQ5</f>
        <v>0</v>
      </c>
      <c r="CT5" s="322" t="e">
        <f>CO5/CN5</f>
        <v>#DIV/0!</v>
      </c>
      <c r="CU5" s="321">
        <f>INDEX('SO MEI 2026 REV 4'!$B$6:$BH$52,MATCH(B5,'SO MEI 2026 REV 4'!$B$6:$B$52,0),MATCH($CU$3,'SO MEI 2026 REV 4'!$B$5:$XH$5,0))</f>
        <v>0</v>
      </c>
      <c r="CV5" s="321">
        <f>INDEX('Summary sales'!$A$6:$BX$50,MATCH($B5,'Summary sales'!$A$6:$A$50,0),MATCH($CU$3,'Summary sales'!$A$7:$BX$7,0))</f>
        <v>2173.7199999999721</v>
      </c>
      <c r="CW5" s="321">
        <f t="shared" ref="CW5:CW7" si="25">CV5-CU5</f>
        <v>2173.7199999999721</v>
      </c>
      <c r="CX5" s="322" t="e">
        <f>CV5/CU5</f>
        <v>#DIV/0!</v>
      </c>
      <c r="CY5" s="321">
        <f>INDEX('SO MEI 2026 REV 4'!$B$6:$BH$52,MATCH(B5,'SO MEI 2026 REV 4'!$B$6:$B$52,0),MATCH($CY$3,'SO MEI 2026 REV 4'!$B$5:$XH$5,0))</f>
        <v>3000</v>
      </c>
      <c r="CZ5" s="321">
        <f>INDEX('Summary sales'!$A$6:$BX$50,MATCH($B5,'Summary sales'!$A$6:$A$50,0),MATCH($CY$3,'Summary sales'!$A$7:$BX$7,0))</f>
        <v>0</v>
      </c>
      <c r="DA5" s="321">
        <f t="shared" ref="DA5:DA7" si="26">CZ5-CY5</f>
        <v>-3000</v>
      </c>
      <c r="DB5" s="322">
        <f>CZ5/CY5</f>
        <v>0</v>
      </c>
      <c r="DC5" s="321">
        <f>INDEX('SO MEI 2026 REV 4'!$B$6:$BH$52,MATCH(B5,'SO MEI 2026 REV 4'!$B$6:$B$52,0),MATCH($DC$3,'SO MEI 2026 REV 4'!$B$5:$XH$5,0))</f>
        <v>4000</v>
      </c>
      <c r="DD5" s="321">
        <f>INDEX('Summary sales'!$A$6:$BX$50,MATCH($B5,'Summary sales'!$A$6:$A$50,0),MATCH($DC$3,'Summary sales'!$A$7:$BX$7,0))</f>
        <v>9627.1820000037551</v>
      </c>
      <c r="DE5" s="321">
        <f t="shared" ref="DE5:DE7" si="27">DD5-DC5</f>
        <v>5627.1820000037551</v>
      </c>
      <c r="DF5" s="322">
        <f>DD5/DC5</f>
        <v>2.4067955000009387</v>
      </c>
      <c r="DG5" s="321">
        <f>INDEX('SO MEI 2026 REV 4'!$B$6:$BH$52,MATCH(B5,'SO MEI 2026 REV 4'!$B$6:$B$52,0),MATCH($DG$3,'SO MEI 2026 REV 4'!$B$5:$XH$5,0))</f>
        <v>2020.8603225806426</v>
      </c>
      <c r="DH5" s="321">
        <f>INDEX('Summary sales'!$A$6:$BX$50,MATCH($B5,'Summary sales'!$A$6:$A$50,0),MATCH($DG$3,'Summary sales'!$A$7:$BX$7,0))</f>
        <v>1541.4400000004098</v>
      </c>
      <c r="DI5" s="321">
        <f t="shared" ref="DI5:DI7" si="28">DH5-DG5</f>
        <v>-479.42032258023278</v>
      </c>
      <c r="DJ5" s="322">
        <f>DH5/DG5</f>
        <v>0.76276424588909142</v>
      </c>
      <c r="DK5" s="321">
        <f>INDEX('SO MEI 2026 REV 4'!$B$6:$BH$52,MATCH(B5,'SO MEI 2026 REV 4'!$B$6:$B$52,0),MATCH($DK$3,'SO MEI 2026 REV 4'!$B$5:$XH$5,0))</f>
        <v>800</v>
      </c>
      <c r="DL5" s="321">
        <f>INDEX('Summary sales'!$A$6:$BX$50,MATCH($B5,'Summary sales'!$A$6:$A$50,0),MATCH($DK$3,'Summary sales'!$A$7:$BX$7,0))</f>
        <v>0</v>
      </c>
      <c r="DM5" s="321">
        <f t="shared" ref="DM5:DM7" si="29">DL5-DK5</f>
        <v>-800</v>
      </c>
      <c r="DN5" s="322">
        <f>DL5/DK5</f>
        <v>0</v>
      </c>
      <c r="DO5" s="321">
        <f>INDEX('SO MEI 2026 REV 4'!$B$6:$BH$52,MATCH(B5,'SO MEI 2026 REV 4'!$B$6:$B$52,0),MATCH($DO$3,'SO MEI 2026 REV 4'!$B$5:$XH$5,0))</f>
        <v>1000</v>
      </c>
      <c r="DP5" s="321">
        <f>INDEX('Summary sales'!$A$6:$BX$50,MATCH($B5,'Summary sales'!$A$6:$A$50,0),MATCH($DO$3,'Summary sales'!$A$7:$BX$7,0))</f>
        <v>0</v>
      </c>
      <c r="DQ5" s="321">
        <f t="shared" ref="DQ5:DQ7" si="30">DP5-DO5</f>
        <v>-1000</v>
      </c>
      <c r="DR5" s="322">
        <f>DP5/DO5</f>
        <v>0</v>
      </c>
      <c r="DS5" s="321">
        <f>INDEX('SO MEI 2026 REV 4'!$B$6:$BH$52,MATCH(B5,'SO MEI 2026 REV 4'!$B$6:$B$52,0),MATCH($DS$3,'SO MEI 2026 REV 4'!$B$5:$XH$5,0))</f>
        <v>0</v>
      </c>
      <c r="DT5" s="321">
        <f>INDEX('Summary sales'!$A$6:$BX$50,MATCH($B5,'Summary sales'!$A$6:$A$50,0),MATCH($DS$3,'Summary sales'!$A$7:$BX$7,0))</f>
        <v>0</v>
      </c>
      <c r="DU5" s="321">
        <f t="shared" ref="DU5:DU7" si="31">DT5-DS5</f>
        <v>0</v>
      </c>
      <c r="DV5" s="322" t="e">
        <f>DT5/DS5</f>
        <v>#DIV/0!</v>
      </c>
      <c r="DW5" s="321">
        <f>INDEX('SO MEI 2026 REV 4'!$B$6:$BH$52,MATCH(B5,'SO MEI 2026 REV 4'!$B$6:$B$52,0),MATCH($DW$3,'SO MEI 2026 REV 4'!$B$5:$XH$5,0))</f>
        <v>2043.2745161290325</v>
      </c>
      <c r="DX5" s="321">
        <f>INDEX('Summary sales'!$A$6:$BX$50,MATCH($B5,'Summary sales'!$A$6:$A$50,0),MATCH($DW$3,'Summary sales'!$A$7:$BX$7,0))</f>
        <v>1401.2700000000186</v>
      </c>
      <c r="DY5" s="321">
        <f t="shared" ref="DY5:DY7" si="32">DX5-DW5</f>
        <v>-642.00451612901384</v>
      </c>
      <c r="DZ5" s="322">
        <f>DX5/DW5</f>
        <v>0.68579624956842</v>
      </c>
      <c r="EA5" s="321">
        <f>INDEX('SO MEI 2026 REV 4'!$B$6:$BH$52,MATCH(B5,'SO MEI 2026 REV 4'!$B$6:$B$52,0),MATCH($EA$3,'SO MEI 2026 REV 4'!$B$5:$XH$5,0))</f>
        <v>0</v>
      </c>
      <c r="EB5" s="321">
        <f>INDEX('Summary sales'!$A$6:$BX$50,MATCH($B5,'Summary sales'!$A$6:$A$50,0),MATCH($EA$3,'Summary sales'!$A$7:$BX$7,0))</f>
        <v>21.039999999920838</v>
      </c>
      <c r="EC5" s="321">
        <f t="shared" ref="EC5:EC7" si="33">EB5-EA5</f>
        <v>21.039999999920838</v>
      </c>
      <c r="ED5" s="322" t="e">
        <f>EB5/EA5</f>
        <v>#DIV/0!</v>
      </c>
      <c r="EE5" s="321">
        <f>INDEX('SO MEI 2026 REV 4'!$B$6:$BH$52,MATCH(B5,'SO MEI 2026 REV 4'!$B$6:$B$52,0),MATCH($EE$3,'SO MEI 2026 REV 4'!$B$5:$XH$5,0))</f>
        <v>1000</v>
      </c>
      <c r="EF5" s="321">
        <f>INDEX('Summary sales'!$A$6:$BX$50,MATCH($B5,'Summary sales'!$A$6:$A$50,0),MATCH($EE$3,'Summary sales'!$A$7:$BX$7,0))</f>
        <v>681.01000000000931</v>
      </c>
      <c r="EG5" s="321">
        <f t="shared" ref="EG5:EG7" si="34">EF5-EE5</f>
        <v>-318.98999999999069</v>
      </c>
      <c r="EH5" s="322">
        <f>EF5/EE5</f>
        <v>0.68101000000000933</v>
      </c>
      <c r="EI5" s="321">
        <f>INDEX('SO MEI 2026 REV 4'!$B$6:$BH$52,MATCH(B5,'SO MEI 2026 REV 4'!$B$6:$B$52,0),MATCH($EI$3,'SO MEI 2026 REV 4'!$B$5:$XH$5,0))</f>
        <v>11007.047419354845</v>
      </c>
      <c r="EJ5" s="321">
        <f>INDEX('Summary sales'!$A$6:$BX$50,MATCH($B5,'Summary sales'!$A$6:$A$50,0),MATCH($EI$3,'Summary sales'!$A$7:$BX$7,0))</f>
        <v>9396.2800000002608</v>
      </c>
      <c r="EK5" s="321">
        <f t="shared" ref="EK5:EK7" si="35">EJ5-EI5</f>
        <v>-1610.7674193545845</v>
      </c>
      <c r="EL5" s="322">
        <f>EJ5/EI5</f>
        <v>0.85366035431788878</v>
      </c>
      <c r="EM5" s="321">
        <f>INDEX('SO MEI 2026 REV 4'!$B$6:$BH$52,MATCH(B5,'SO MEI 2026 REV 4'!$B$6:$B$52,0),MATCH($EM$3,'SO MEI 2026 REV 4'!$B$5:$XH$5,0))</f>
        <v>1519.5448387096778</v>
      </c>
      <c r="EN5" s="321">
        <f>INDEX('Summary sales'!$A$6:$BX$50,MATCH($B5,'Summary sales'!$A$6:$A$50,0),MATCH($EM$3,'Summary sales'!$A$7:$BX$7,0))</f>
        <v>2448.0600000000559</v>
      </c>
      <c r="EO5" s="321">
        <f t="shared" ref="EO5:EO7" si="36">EN5-EM5</f>
        <v>928.51516129037805</v>
      </c>
      <c r="EP5" s="322">
        <f>EN5/EM5</f>
        <v>1.6110482149897116</v>
      </c>
      <c r="EQ5" s="321">
        <f>INDEX('SO MEI 2026 REV 4'!$B$6:$BH$52,MATCH(B5,'SO MEI 2026 REV 4'!$B$6:$B$52,0),MATCH($EQ$3,'SO MEI 2026 REV 4'!$B$5:$XH$5,0))</f>
        <v>1000</v>
      </c>
      <c r="ER5" s="321">
        <f>INDEX('Summary sales'!$A$6:$BX$50,MATCH($B5,'Summary sales'!$A$6:$A$50,0),MATCH($EQ$3,'Summary sales'!$A$7:$BX$7,0))</f>
        <v>0</v>
      </c>
      <c r="ES5" s="321">
        <f t="shared" ref="ES5:ES7" si="37">ER5-EQ5</f>
        <v>-1000</v>
      </c>
      <c r="ET5" s="322">
        <f>ER5/EQ5</f>
        <v>0</v>
      </c>
      <c r="EU5" s="321">
        <f>INDEX('SO MEI 2026 REV 4'!$B$6:$BH$52,MATCH(B5,'SO MEI 2026 REV 4'!$B$6:$B$52,0),MATCH($EU$3,'SO MEI 2026 REV 4'!$B$5:$XH$5,0))</f>
        <v>0</v>
      </c>
      <c r="EV5" s="321">
        <f>INDEX('Summary sales'!$A$6:$BX$50,MATCH(B5,'Summary sales'!$A$6:$A$50,0),MATCH($EU$3,'Summary sales'!$A$7:$BX$7,0))</f>
        <v>3660.140000000014</v>
      </c>
      <c r="EW5" s="321">
        <f t="shared" ref="EW5:EW7" si="38">EV5-EU5</f>
        <v>3660.140000000014</v>
      </c>
      <c r="EX5" s="322" t="e">
        <f>EV5/EU5</f>
        <v>#DIV/0!</v>
      </c>
      <c r="EY5" s="321">
        <f>INDEX('SO MEI 2026 REV 4'!$B$6:$BH$52,MATCH(B5,'SO MEI 2026 REV 4'!$B$6:$B$52,0),MATCH($EY$3,'SO MEI 2026 REV 4'!$B$5:$XH$5,0))</f>
        <v>5000</v>
      </c>
      <c r="EZ5" s="321">
        <f>INDEX('Summary sales'!$A$6:$BX$50,MATCH($B5,'Summary sales'!$A$6:$A$50,0),MATCH($EY$3,'Summary sales'!$A$7:$BX$7,0))</f>
        <v>8650.0300000000279</v>
      </c>
      <c r="FA5" s="321">
        <f t="shared" ref="FA5:FA7" si="39">EZ5-EY5</f>
        <v>3650.0300000000279</v>
      </c>
      <c r="FB5" s="322">
        <f>EZ5/EY5</f>
        <v>1.7300060000000055</v>
      </c>
      <c r="FC5" s="321">
        <f>INDEX('SO MEI 2026 REV 4'!$B$6:$BH$52,MATCH(B5,'SO MEI 2026 REV 4'!$B$6:$B$52,0),MATCH($FC$3,'SO MEI 2026 REV 4'!$B$5:$XH$5,0))</f>
        <v>48000</v>
      </c>
      <c r="FD5" s="321">
        <f>INDEX('Summary sales'!$A$6:$BX$50,MATCH($B5,'Summary sales'!$A$6:$A$50,0),MATCH($FC$3,'Summary sales'!$A$7:$BX$7,0))</f>
        <v>38125.870000000112</v>
      </c>
      <c r="FE5" s="321">
        <f t="shared" ref="FE5:FE7" si="40">FD5-FC5</f>
        <v>-9874.1299999998882</v>
      </c>
      <c r="FF5" s="322">
        <f>FD5/FC5</f>
        <v>0.79428895833333568</v>
      </c>
      <c r="FG5" s="321">
        <f>INDEX('SO MEI 2026 REV 4'!$B$6:$BH$52,MATCH(B5,'SO MEI 2026 REV 4'!$B$6:$B$52,0),MATCH($FG$3,'SO MEI 2026 REV 4'!$B$5:$XH$5,0))</f>
        <v>8000</v>
      </c>
      <c r="FH5" s="321">
        <f>INDEX('Summary sales'!$A$6:$BX$50,MATCH(B5,'Summary sales'!$A$6:$A$50,0),MATCH($FG$3,'Summary sales'!$A$7:$BX$7,0))</f>
        <v>8858.2299999999814</v>
      </c>
      <c r="FI5" s="321">
        <f t="shared" ref="FI5:FI7" si="41">FH5-FG5</f>
        <v>858.22999999998137</v>
      </c>
      <c r="FJ5" s="322">
        <f>FH5/FG5</f>
        <v>1.1072787499999976</v>
      </c>
      <c r="FK5" s="321">
        <f>INDEX('SO MEI 2026 REV 4'!$B$6:$BH$52,MATCH(B5,'SO MEI 2026 REV 4'!$B$6:$B$52,0),MATCH($FK$3,'SO MEI 2026 REV 4'!$B$5:$XH$5,0))</f>
        <v>500</v>
      </c>
      <c r="FL5" s="321">
        <f>INDEX('Summary sales'!$A$6:$BX$50,MATCH(B5,'Summary sales'!$A$6:$A$50,0),MATCH($FK$3,'Summary sales'!$A$7:$BX$7,0))</f>
        <v>372.90000000037253</v>
      </c>
      <c r="FM5" s="321">
        <f t="shared" ref="FM5:FM7" si="42">FL5-FK5</f>
        <v>-127.09999999962747</v>
      </c>
      <c r="FN5" s="322">
        <f>FL5/FK5</f>
        <v>0.74580000000074509</v>
      </c>
      <c r="FO5" s="321">
        <f>INDEX('SO MEI 2026 REV 4'!$B$6:$BH$52,MATCH(B5,'SO MEI 2026 REV 4'!$B$6:$B$52,0),MATCH($FO$3,'SO MEI 2026 REV 4'!$B$5:$XH$5,0))</f>
        <v>726.8151612903232</v>
      </c>
      <c r="FP5" s="321">
        <f>INDEX('Summary sales'!$A$6:$BX$50,MATCH(B5,'Summary sales'!$A$6:$A$50,0),MATCH($FO$3,'Summary sales'!$A$7:$BX$7,0))</f>
        <v>864.89000000001397</v>
      </c>
      <c r="FQ5" s="321">
        <f t="shared" ref="FQ5:FQ7" si="43">FP5-FO5</f>
        <v>138.07483870969077</v>
      </c>
      <c r="FR5" s="322">
        <f>FP5/FO5</f>
        <v>1.1899724249898214</v>
      </c>
      <c r="FS5" s="321">
        <f>INDEX('SO MEI 2026 REV 4'!$B$6:$BH$52,MATCH(B5,'SO MEI 2026 REV 4'!$B$6:$B$52,0),MATCH($FS$3,'SO MEI 2026 REV 4'!$B$5:$XH$5,0))</f>
        <v>3018.0416129032269</v>
      </c>
      <c r="FT5" s="321">
        <f>INDEX('Summary sales'!$A$6:$BX$50,MATCH(B5,'Summary sales'!$A$6:$A$50,0),MATCH($FS$3,'Summary sales'!$A$7:$BX$7,0))</f>
        <v>0</v>
      </c>
      <c r="FU5" s="321">
        <f t="shared" ref="FU5:FU7" si="44">FT5-FS5</f>
        <v>-3018.0416129032269</v>
      </c>
      <c r="FV5" s="322">
        <f>FT5/FS5</f>
        <v>0</v>
      </c>
      <c r="FW5" s="321">
        <f>INDEX('SO MEI 2026 REV 4'!$B$6:$BH$52,MATCH(B5,'SO MEI 2026 REV 4'!$B$6:$B$52,0),MATCH($FW$3,'SO MEI 2026 REV 4'!$B$5:$XH$5,0))</f>
        <v>0</v>
      </c>
      <c r="FX5" s="321">
        <f>INDEX('Summary sales'!$A$6:$BX$50,MATCH(B5,'Summary sales'!$A$6:$A$50,0),MATCH($FW$3,'Summary sales'!$A$7:$BX$7,0))</f>
        <v>0</v>
      </c>
      <c r="FY5" s="321">
        <f t="shared" ref="FY5:FY7" si="45">FX5-FW5</f>
        <v>0</v>
      </c>
      <c r="FZ5" s="322" t="e">
        <f>FX5/FW5</f>
        <v>#DIV/0!</v>
      </c>
      <c r="GA5" s="321">
        <f>INDEX('SO MEI 2026 REV 4'!$B$6:$BH$52,MATCH(B5,'SO MEI 2026 REV 4'!$B$6:$B$52,0),MATCH($GA$3,'SO MEI 2026 REV 4'!$B$5:$XH$5,0))</f>
        <v>0</v>
      </c>
      <c r="GB5" s="321">
        <f>INDEX('Summary sales'!$A$6:$BX$50,MATCH(B5,'Summary sales'!$A$6:$A$50,0),MATCH($GA$3,'Summary sales'!$A$7:$BX$7,0))</f>
        <v>0</v>
      </c>
      <c r="GC5" s="321">
        <f t="shared" ref="GC5:GC7" si="46">GB5-GA5</f>
        <v>0</v>
      </c>
      <c r="GD5" s="322" t="e">
        <f>GB5/GA5</f>
        <v>#DIV/0!</v>
      </c>
      <c r="GE5" s="321">
        <f>INDEX('SO MEI 2026 REV 4'!$B$6:$BH$52,MATCH(B5,'SO MEI 2026 REV 4'!$B$6:$B$52,0),MATCH($GE$3,'SO MEI 2026 REV 4'!$B$5:$XH$5,0))</f>
        <v>0</v>
      </c>
      <c r="GF5" s="321">
        <f>INDEX('Summary sales'!$A$6:$BX$50,MATCH(B5,'Summary sales'!$A$6:$A$50,0),MATCH($GE$3,'Summary sales'!$A$7:$BX$7,0))</f>
        <v>0</v>
      </c>
      <c r="GG5" s="321">
        <f t="shared" ref="GG5:GG7" si="47">GF5-GE5</f>
        <v>0</v>
      </c>
      <c r="GH5" s="322" t="e">
        <f>GF5/GE5</f>
        <v>#DIV/0!</v>
      </c>
      <c r="GI5" s="321">
        <f>INDEX('SO MEI 2026 REV 4'!$B$6:$BH$52,MATCH(B5,'SO MEI 2026 REV 4'!$B$6:$B$52,0),MATCH($GI$3,'SO MEI 2026 REV 4'!$B$5:$XH$5,0))</f>
        <v>0</v>
      </c>
      <c r="GJ5" s="321">
        <f>INDEX('Summary sales'!$A$6:$BX$50,MATCH($B5,'Summary sales'!$A$6:$A$50,0),MATCH($GI$3,'Summary sales'!$A$7:$BX$7,0))</f>
        <v>0</v>
      </c>
      <c r="GK5" s="321">
        <f t="shared" ref="GK5:GK7" si="48">GJ5-GI5</f>
        <v>0</v>
      </c>
      <c r="GL5" s="322" t="e">
        <f>GJ5/GI5</f>
        <v>#DIV/0!</v>
      </c>
      <c r="GM5" s="321">
        <f>INDEX('SO MEI 2026 REV 4'!$B$6:$BH$52,MATCH(B5,'SO MEI 2026 REV 4'!$B$6:$B$52,0),MATCH($GM$3,'SO MEI 2026 REV 4'!$B$5:$XH$5,0))</f>
        <v>0</v>
      </c>
      <c r="GN5" s="321">
        <f>INDEX('Summary sales'!$A$6:$BX$50,MATCH($B5,'Summary sales'!$A$6:$A$50,0),MATCH($GM$3,'Summary sales'!$A$7:$BX$7,0))</f>
        <v>0</v>
      </c>
      <c r="GO5" s="321">
        <f t="shared" ref="GO5:GO7" si="49">GN5-GM5</f>
        <v>0</v>
      </c>
      <c r="GP5" s="322" t="e">
        <f>GN5/GM5</f>
        <v>#DIV/0!</v>
      </c>
      <c r="GQ5" s="321">
        <f>INDEX('SO MEI 2026 REV 4'!$B$6:$BH$52,MATCH(B5,'SO MEI 2026 REV 4'!$B$6:$B$52,0),MATCH($GQ$3,'SO MEI 2026 REV 4'!$B$5:$XH$5,0))</f>
        <v>1800</v>
      </c>
      <c r="GR5" s="321">
        <f>INDEX('Summary sales'!$A$6:$BX$50,MATCH(B5,'Summary sales'!$A$6:$A$50,0),MATCH($GQ$3,'Summary sales'!$A$7:$BX$7,0))</f>
        <v>1676.2029999999795</v>
      </c>
      <c r="GS5" s="321">
        <f t="shared" ref="GS5:GS7" si="50">GR5-GQ5</f>
        <v>-123.79700000002049</v>
      </c>
      <c r="GT5" s="322">
        <f>GR5/GQ5</f>
        <v>0.93122388888887753</v>
      </c>
      <c r="GU5" s="321">
        <f>INDEX('SO MEI 2026 REV 4'!$B$6:$BH$52,MATCH(B5,'SO MEI 2026 REV 4'!$B$6:$B$52,0),MATCH($GU$3,'SO MEI 2026 REV 4'!$B$5:$XH$5,0))</f>
        <v>2499.7025806451697</v>
      </c>
      <c r="GV5" s="321">
        <f>INDEX('Summary sales'!$A$6:$BX$50,MATCH(B5,'Summary sales'!$A$6:$A$50,0),MATCH($GU$3,'Summary sales'!$A$7:$BX$7,0))</f>
        <v>3008.1699999999255</v>
      </c>
      <c r="GW5" s="321">
        <f t="shared" ref="GW5:GW7" si="51">GV5-GU5</f>
        <v>508.46741935475575</v>
      </c>
      <c r="GX5" s="322">
        <f>GV5/GU5</f>
        <v>1.203411167109137</v>
      </c>
      <c r="GY5" s="321">
        <f>INDEX('SO MEI 2026 REV 4'!$B$6:$BH$52,MATCH(B5,'SO MEI 2026 REV 4'!$B$6:$B$52,0),MATCH($GY$3,'SO MEI 2026 REV 4'!$B$5:$XH$5,0))</f>
        <v>0</v>
      </c>
      <c r="GZ5" s="321">
        <f>INDEX('Summary sales'!$A$6:$BX$50,MATCH(B5,'Summary sales'!$A$6:$A$50,0),MATCH($GY$3,'Summary sales'!$A$7:$BX$7,0))</f>
        <v>0</v>
      </c>
      <c r="HA5" s="321">
        <f t="shared" ref="HA5" si="52">GZ5-GY5</f>
        <v>0</v>
      </c>
      <c r="HB5" s="322" t="e">
        <f>GZ5/GY5</f>
        <v>#DIV/0!</v>
      </c>
      <c r="HC5" s="321">
        <f>INDEX('SO MEI 2026 REV 4'!$B$6:$BH$52,MATCH(B5,'SO MEI 2026 REV 4'!$B$6:$B$52,0),MATCH($HC$3,'SO MEI 2026 REV 4'!$B$5:$XH$5,0))</f>
        <v>0</v>
      </c>
      <c r="HD5" s="321">
        <f>INDEX('Summary sales'!$A$6:$BX$50,MATCH(B5,'Summary sales'!$A$6:$A$50,0),MATCH($HC$3,'Summary sales'!$A$7:$BX$7,0))</f>
        <v>0</v>
      </c>
      <c r="HE5" s="321">
        <f t="shared" ref="HE5:HE7" si="53">HD5-HC5</f>
        <v>0</v>
      </c>
      <c r="HF5" s="365" t="e">
        <f>HD5/HC5</f>
        <v>#DIV/0!</v>
      </c>
    </row>
    <row r="6" spans="1:229" ht="15" customHeight="1">
      <c r="A6" s="641"/>
      <c r="B6" s="547">
        <f t="shared" ref="B6:B7" si="54">B5+1</f>
        <v>46144</v>
      </c>
      <c r="C6" s="548" t="str">
        <f t="shared" si="0"/>
        <v>Sab</v>
      </c>
      <c r="D6" s="325">
        <f t="shared" ref="D6:D7" si="55">SUMIF($H$4:$HE$4,$D$4,H6:HE6)</f>
        <v>169830.55941935486</v>
      </c>
      <c r="E6" s="325">
        <f t="shared" ref="E6:E7" ca="1" si="56">SUMIF($H$4:$HE$4,$E$4,H6:HE6)</f>
        <v>131664.8869999962</v>
      </c>
      <c r="F6" s="325">
        <f t="shared" ca="1" si="1"/>
        <v>-38165.672419358656</v>
      </c>
      <c r="G6" s="326">
        <f t="shared" ref="G6:G7" ca="1" si="57">E6/D6</f>
        <v>0.77527205616088268</v>
      </c>
      <c r="H6" s="325">
        <f>INDEX('SO MEI 2026 REV 4'!$B$6:$BH$52,MATCH(B6,'SO MEI 2026 REV 4'!$B$6:$B$52,0),MATCH($H$3,'SO MEI 2026 REV 4'!$B$5:$XH$5,0))</f>
        <v>0</v>
      </c>
      <c r="I6" s="325">
        <f>INDEX('Summary sales'!$A$6:$BX$50,MATCH(B6,'Summary sales'!$A$6:$A$50,0),MATCH($H$3,'Summary sales'!$A$7:$BX$7,0))</f>
        <v>0</v>
      </c>
      <c r="J6" s="325">
        <f t="shared" si="2"/>
        <v>0</v>
      </c>
      <c r="K6" s="326" t="e">
        <f t="shared" ref="K6:K7" si="58">I6/H6</f>
        <v>#DIV/0!</v>
      </c>
      <c r="L6" s="325">
        <f>INDEX('SO MEI 2026 REV 4'!$B$6:$BH$52,MATCH(B6,'SO MEI 2026 REV 4'!$B$6:$B$52,0),MATCH($L$3,'SO MEI 2026 REV 4'!$B$5:$XH$5,0))</f>
        <v>3000</v>
      </c>
      <c r="M6" s="325">
        <f>INDEX('Summary sales'!$A$6:$BX$50,MATCH($B6,'Summary sales'!$A$6:$A$50,0),MATCH($L$3,'Summary sales'!$A$7:$BX$7,0))</f>
        <v>0</v>
      </c>
      <c r="N6" s="325">
        <f t="shared" si="3"/>
        <v>-3000</v>
      </c>
      <c r="O6" s="326">
        <f t="shared" ref="O6:O7" si="59">M6/L6</f>
        <v>0</v>
      </c>
      <c r="P6" s="325">
        <f>INDEX('SO MEI 2026 REV 4'!$B$6:$BH$52,MATCH(B6,'SO MEI 2026 REV 4'!$B$6:$B$52,0),MATCH($P$3,'SO MEI 2026 REV 4'!$B$5:$XH$5,0))</f>
        <v>1129.7312903225857</v>
      </c>
      <c r="Q6" s="325">
        <f>INDEX('Summary sales'!$A$6:$BX$50,MATCH($B6,'Summary sales'!$A$6:$A$50,0),MATCH($P$3,'Summary sales'!$A$7:$BX$7,0))</f>
        <v>1068.4399999999441</v>
      </c>
      <c r="R6" s="325">
        <f t="shared" si="4"/>
        <v>-61.291290322641544</v>
      </c>
      <c r="S6" s="326">
        <f t="shared" ref="S6:S7" si="60">Q6/P6</f>
        <v>0.94574701891709101</v>
      </c>
      <c r="T6" s="325">
        <f>INDEX('SO MEI 2026 REV 4'!$B$6:$BH$52,MATCH(B6,'SO MEI 2026 REV 4'!$B$6:$B$52,0),MATCH($T$3,'SO MEI 2026 REV 4'!$B$5:$XH$5,0))</f>
        <v>3282.5161290322658</v>
      </c>
      <c r="U6" s="325">
        <f>INDEX('Summary sales'!$A$6:$BX$50,MATCH($B6,'Summary sales'!$A$6:$A$50,0),MATCH($T$3,'Summary sales'!$A$7:$BX$7,0))</f>
        <v>0</v>
      </c>
      <c r="V6" s="325">
        <f t="shared" si="5"/>
        <v>-3282.5161290322658</v>
      </c>
      <c r="W6" s="326">
        <f t="shared" ref="W6:W7" si="61">U6/T6</f>
        <v>0</v>
      </c>
      <c r="X6" s="325">
        <f>INDEX('SO MEI 2026 REV 4'!$B$6:$BH$52,MATCH(B6,'SO MEI 2026 REV 4'!$B$6:$B$52,0),MATCH($X$3,'SO MEI 2026 REV 4'!$B$5:$XH$5,0))</f>
        <v>644.02064516129087</v>
      </c>
      <c r="Y6" s="325">
        <f>INDEX('Summary sales'!$A$6:$BX$50,MATCH($B6,'Summary sales'!$A$6:$A$50,0),MATCH($X$3,'Summary sales'!$A$7:$BX$7,0))</f>
        <v>642.05000000004657</v>
      </c>
      <c r="Z6" s="325">
        <f t="shared" si="6"/>
        <v>-1.9706451612443061</v>
      </c>
      <c r="AA6" s="326">
        <f t="shared" ref="AA6:AA7" si="62">Y6/X6</f>
        <v>0.9969400900793316</v>
      </c>
      <c r="AB6" s="325">
        <f>INDEX('SO MEI 2026 REV 4'!$B$6:$BH$52,MATCH(B6,'SO MEI 2026 REV 4'!$B$6:$B$52,0),MATCH($AB$3,'SO MEI 2026 REV 4'!$B$5:$XH$5,0))</f>
        <v>0</v>
      </c>
      <c r="AC6" s="325">
        <f>INDEX('Summary sales'!$A$6:$BX$50,MATCH($B6,'Summary sales'!$A$6:$A$50,0),MATCH($AB$3,'Summary sales'!$A$7:$BX$7,0))</f>
        <v>0</v>
      </c>
      <c r="AD6" s="325">
        <f t="shared" si="7"/>
        <v>0</v>
      </c>
      <c r="AE6" s="326" t="e">
        <f t="shared" ref="AE6:AE7" si="63">AC6/AB6</f>
        <v>#DIV/0!</v>
      </c>
      <c r="AF6" s="325">
        <f>INDEX('SO MEI 2026 REV 4'!$B$6:$BH$52,MATCH(B6,'SO MEI 2026 REV 4'!$B$6:$B$52,0),MATCH($AF$3,'SO MEI 2026 REV 4'!$B$5:$XH$5,0))</f>
        <v>0</v>
      </c>
      <c r="AG6" s="325">
        <f>INDEX('Summary sales'!$A$6:$BX$50,MATCH($B6,'Summary sales'!$A$6:$A$50,0),MATCH($AF$3,'Summary sales'!$A$7:$BX$7,0))</f>
        <v>0</v>
      </c>
      <c r="AH6" s="325">
        <f t="shared" si="8"/>
        <v>0</v>
      </c>
      <c r="AI6" s="326" t="e">
        <f t="shared" ref="AI6:AI7" si="64">AG6/AF6</f>
        <v>#DIV/0!</v>
      </c>
      <c r="AJ6" s="325">
        <f>INDEX('SO MEI 2026 REV 4'!$B$6:$BH$52,MATCH(B6,'SO MEI 2026 REV 4'!$B$6:$B$52,0),MATCH($AJ$3,'SO MEI 2026 REV 4'!$B$5:$XH$5,0))</f>
        <v>603.76322580644887</v>
      </c>
      <c r="AK6" s="325">
        <f>INDEX('Summary sales'!$A$6:$BX$50,MATCH($B6,'Summary sales'!$A$6:$A$50,0),MATCH($AJ$3,'Summary sales'!$A$7:$BX$7,0))</f>
        <v>457.39999999990687</v>
      </c>
      <c r="AL6" s="325">
        <f t="shared" si="9"/>
        <v>-146.363225806542</v>
      </c>
      <c r="AM6" s="326">
        <f t="shared" ref="AM6:AM7" si="65">AK6/AJ6</f>
        <v>0.75758174802540501</v>
      </c>
      <c r="AN6" s="325">
        <f>INDEX('SO MEI 2026 REV 4'!$B$6:$BH$52,MATCH(B6,'SO MEI 2026 REV 4'!$B$6:$B$52,0),MATCH($AN$3,'SO MEI 2026 REV 4'!$B$5:$XH$5,0))</f>
        <v>673.27548387096704</v>
      </c>
      <c r="AO6" s="325">
        <f>INDEX('Summary sales'!$A$6:$BX$50,MATCH($B6,'Summary sales'!$A$6:$A$50,0),MATCH($AN$3,'Summary sales'!$A$7:$BX$7,0))</f>
        <v>405.25</v>
      </c>
      <c r="AP6" s="325">
        <f t="shared" si="10"/>
        <v>-268.02548387096704</v>
      </c>
      <c r="AQ6" s="326">
        <f t="shared" ref="AQ6:AQ7" si="66">AO6/AN6</f>
        <v>0.60190814860810526</v>
      </c>
      <c r="AR6" s="325">
        <f>INDEX('SO MEI 2026 REV 4'!$B$6:$BH$52,MATCH(B6,'SO MEI 2026 REV 4'!$B$6:$B$52,0),MATCH($AR$3,'SO MEI 2026 REV 4'!$B$5:$XH$5,0))</f>
        <v>4514.1990322580623</v>
      </c>
      <c r="AS6" s="325">
        <f>INDEX('Summary sales'!$A$6:$BX$50,MATCH($B6,'Summary sales'!$A$6:$A$50,0),MATCH($AR$3,'Summary sales'!$A$7:$BX$7,0))</f>
        <v>0</v>
      </c>
      <c r="AT6" s="325">
        <f t="shared" si="11"/>
        <v>-4514.1990322580623</v>
      </c>
      <c r="AU6" s="326">
        <f t="shared" ref="AU6:AU7" si="67">AS6/AR6</f>
        <v>0</v>
      </c>
      <c r="AV6" s="325">
        <f>INDEX('SO MEI 2026 REV 4'!$B$6:$BH$52,MATCH(B6,'SO MEI 2026 REV 4'!$B$6:$B$52,0),MATCH($AV$3,'SO MEI 2026 REV 4'!$B$5:$XH$5,0))</f>
        <v>6600.0622580645213</v>
      </c>
      <c r="AW6" s="325">
        <f>INDEX('Summary sales'!$A$6:$BX$50,MATCH($B6,'Summary sales'!$A$6:$A$50,0),MATCH($AV$3,'Summary sales'!$A$7:$BX$7,0))</f>
        <v>4428.7099999999627</v>
      </c>
      <c r="AX6" s="325">
        <f t="shared" si="12"/>
        <v>-2171.3522580645586</v>
      </c>
      <c r="AY6" s="326">
        <f t="shared" ref="AY6:AY7" si="68">AW6/AV6</f>
        <v>0.67101033699925872</v>
      </c>
      <c r="AZ6" s="325">
        <f>INDEX('SO MEI 2026 REV 4'!$B$6:$BH$52,MATCH(B6,'SO MEI 2026 REV 4'!$B$6:$B$52,0),MATCH($AZ$3,'SO MEI 2026 REV 4'!$B$5:$XH$5,0))</f>
        <v>2874.3264516129029</v>
      </c>
      <c r="BA6" s="325">
        <f>INDEX('Summary sales'!$A$6:$BX$50,MATCH($B6,'Summary sales'!$A$6:$A$50,0),MATCH($AZ$3,'Summary sales'!$A$7:$BX$7,0))</f>
        <v>0</v>
      </c>
      <c r="BB6" s="325">
        <f t="shared" si="13"/>
        <v>-2874.3264516129029</v>
      </c>
      <c r="BC6" s="326">
        <f t="shared" ref="BC6:BC7" si="69">BA6/AZ6</f>
        <v>0</v>
      </c>
      <c r="BD6" s="325">
        <f>INDEX('SO MEI 2026 REV 4'!$B$6:$BH$52,MATCH(B6,'SO MEI 2026 REV 4'!$B$6:$B$52,0),MATCH($BD$3,'SO MEI 2026 REV 4'!$B$5:$XH$5,0))</f>
        <v>500</v>
      </c>
      <c r="BE6" s="325">
        <f>INDEX('Summary sales'!$A$6:$BX$50,MATCH($B6,'Summary sales'!$A$6:$A$50,0),MATCH($BD$3,'Summary sales'!$A$7:$BX$7,0))</f>
        <v>0</v>
      </c>
      <c r="BF6" s="325">
        <f t="shared" si="14"/>
        <v>-500</v>
      </c>
      <c r="BG6" s="326">
        <f t="shared" ref="BG6:BG7" si="70">BE6/BD6</f>
        <v>0</v>
      </c>
      <c r="BH6" s="325">
        <f>INDEX('SO MEI 2026 REV 4'!$B$6:$BH$52,MATCH(B6,'SO MEI 2026 REV 4'!$B$6:$B$52,0),MATCH($BH$3,'SO MEI 2026 REV 4'!$B$5:$XH$5,0))</f>
        <v>4000</v>
      </c>
      <c r="BI6" s="325">
        <f>INDEX('Summary sales'!$A$6:$BX$50,MATCH($B6,'Summary sales'!$A$6:$A$50,0),MATCH($BH$3,'Summary sales'!$A$7:$BX$7,0))</f>
        <v>3720.2600000000093</v>
      </c>
      <c r="BJ6" s="325">
        <f t="shared" si="15"/>
        <v>-279.73999999999069</v>
      </c>
      <c r="BK6" s="326">
        <f t="shared" ref="BK6:BK7" si="71">BI6/BH6</f>
        <v>0.93006500000000236</v>
      </c>
      <c r="BL6" s="325">
        <f>INDEX('SO MEI 2026 REV 4'!$B$6:$BH$52,MATCH(B6,'SO MEI 2026 REV 4'!$B$6:$B$52,0),MATCH($BL$3,'SO MEI 2026 REV 4'!$B$5:$XH$5,0))</f>
        <v>9000.0570967741915</v>
      </c>
      <c r="BM6" s="325">
        <f>INDEX('Summary sales'!$A$6:$BX$50,MATCH($B6,'Summary sales'!$A$6:$A$50,0),MATCH($BL$3,'Summary sales'!$A$7:$BX$7,0))</f>
        <v>7260.7299999999814</v>
      </c>
      <c r="BN6" s="325">
        <f t="shared" si="16"/>
        <v>-1739.3270967742101</v>
      </c>
      <c r="BO6" s="326">
        <f t="shared" ref="BO6:BO7" si="72">BM6/BL6</f>
        <v>0.80674265973294534</v>
      </c>
      <c r="BP6" s="325">
        <f>INDEX('SO MEI 2026 REV 4'!$B$6:$BH$52,MATCH(B6,'SO MEI 2026 REV 4'!$B$6:$B$52,0),MATCH($BP$3,'SO MEI 2026 REV 4'!$B$5:$XH$5,0))</f>
        <v>1300</v>
      </c>
      <c r="BQ6" s="325">
        <f>INDEX('Summary sales'!$A$6:$BX$50,MATCH($B6,'Summary sales'!$A$6:$A$50,0),MATCH($BP$3,'Summary sales'!$A$7:$BX$7,0))</f>
        <v>1198.9500000000698</v>
      </c>
      <c r="BR6" s="325">
        <f t="shared" si="17"/>
        <v>-101.04999999993015</v>
      </c>
      <c r="BS6" s="326">
        <f t="shared" ref="BS6:BS7" si="73">BQ6/BP6</f>
        <v>0.92226923076928446</v>
      </c>
      <c r="BT6" s="325">
        <f>INDEX('SO MEI 2026 REV 4'!$B$6:$BH$52,MATCH(B6,'SO MEI 2026 REV 4'!$B$6:$B$52,0),MATCH($BT$3,'SO MEI 2026 REV 4'!$B$5:$XH$5,0))</f>
        <v>1000</v>
      </c>
      <c r="BU6" s="325">
        <f>INDEX('Summary sales'!$A$6:$BX$50,MATCH($B6,'Summary sales'!$A$6:$A$50,0),MATCH($BT$3,'Summary sales'!$A$7:$BX$7,0))</f>
        <v>676.90200000000186</v>
      </c>
      <c r="BV6" s="325">
        <f t="shared" si="18"/>
        <v>-323.09799999999814</v>
      </c>
      <c r="BW6" s="326">
        <f t="shared" ref="BW6:BW7" si="74">BU6/BT6</f>
        <v>0.67690200000000189</v>
      </c>
      <c r="BX6" s="325">
        <f>INDEX('SO MEI 2026 REV 4'!$B$6:$BH$52,MATCH(B6,'SO MEI 2026 REV 4'!$B$6:$B$52,0),MATCH($BX$3,'SO MEI 2026 REV 4'!$B$5:$XH$5,0))</f>
        <v>5500</v>
      </c>
      <c r="BY6" s="325">
        <f ca="1">INDEX('Summary sales'!$A$6:$BX$50,MATCH($B6,'Summary sales'!$A$6:$A$50,0),MATCH($BX$3,'Summary sales'!$A$7:$BX$7,0))</f>
        <v>0</v>
      </c>
      <c r="BZ6" s="325">
        <f t="shared" ca="1" si="19"/>
        <v>-5500</v>
      </c>
      <c r="CA6" s="326">
        <f t="shared" ref="CA6:CA7" ca="1" si="75">BY6/BX6</f>
        <v>0</v>
      </c>
      <c r="CB6" s="325">
        <f>INDEX('SO MEI 2026 REV 4'!$B$6:$BH$52,MATCH(B6,'SO MEI 2026 REV 4'!$B$6:$B$52,0),MATCH($CB$3,'SO MEI 2026 REV 4'!$B$5:$XH$5,0))</f>
        <v>70.054838709677327</v>
      </c>
      <c r="CC6" s="325">
        <f>INDEX('Summary sales'!$A$6:$BX$50,MATCH($B6,'Summary sales'!$A$6:$A$50,0),MATCH($CB$3,'Summary sales'!$A$7:$BX$7,0))</f>
        <v>0</v>
      </c>
      <c r="CD6" s="325">
        <f t="shared" si="20"/>
        <v>-70.054838709677327</v>
      </c>
      <c r="CE6" s="326">
        <f t="shared" ref="CE6:CE7" si="76">CC6/CB6</f>
        <v>0</v>
      </c>
      <c r="CF6" s="325">
        <f>INDEX('SO MEI 2026 REV 4'!$B$6:$BH$52,MATCH(B6,'SO MEI 2026 REV 4'!$B$6:$B$52,0),MATCH($CF$3,'SO MEI 2026 REV 4'!$B$5:$XH$5,0))</f>
        <v>89.451612903225808</v>
      </c>
      <c r="CG6" s="325">
        <f>INDEX('Summary sales'!$A$6:$BX$50,MATCH($B6,'Summary sales'!$A$6:$A$50,0),MATCH($CF$3,'Summary sales'!$A$7:$BX$7,0))</f>
        <v>67.07499999999709</v>
      </c>
      <c r="CH6" s="325">
        <f t="shared" si="21"/>
        <v>-22.376612903228718</v>
      </c>
      <c r="CI6" s="326">
        <f t="shared" ref="CI6:CI7" si="77">CG6/CF6</f>
        <v>0.74984673638655241</v>
      </c>
      <c r="CJ6" s="325">
        <f>INDEX('SO MEI 2026 REV 4'!$B$6:$BH$52,MATCH(B6,'SO MEI 2026 REV 4'!$B$6:$B$52,0),MATCH($CJ$3,'SO MEI 2026 REV 4'!$B$5:$XH$5,0))</f>
        <v>3500</v>
      </c>
      <c r="CK6" s="325">
        <f>INDEX('Summary sales'!$A$6:$BX$50,MATCH($B6,'Summary sales'!$A$6:$A$50,0),MATCH($CJ$3,'Summary sales'!$A$7:$BX$7,0))</f>
        <v>3574.6000000000931</v>
      </c>
      <c r="CL6" s="325">
        <f t="shared" si="22"/>
        <v>74.600000000093132</v>
      </c>
      <c r="CM6" s="326">
        <f t="shared" ref="CM6:CM7" si="78">CK6/CJ6</f>
        <v>1.0213142857143123</v>
      </c>
      <c r="CN6" s="325">
        <f>INDEX('SO MEI 2026 REV 4'!$B$6:$BH$52,MATCH(B6,'SO MEI 2026 REV 4'!$B$6:$B$52,0),MATCH($CN$3,'SO MEI 2026 REV 4'!$B$5:$XH$5,0))</f>
        <v>3000</v>
      </c>
      <c r="CO6" s="325">
        <f>INDEX('Summary sales'!$A$6:$BX$50,MATCH($B6,'Summary sales'!$A$6:$A$50,0),MATCH($CN$3,'Summary sales'!$A$7:$BX$7,0))</f>
        <v>0</v>
      </c>
      <c r="CP6" s="325">
        <f t="shared" si="23"/>
        <v>-3000</v>
      </c>
      <c r="CQ6" s="325">
        <f>INDEX('SO MEI 2026 REV 4'!$B$6:$BH$52,MATCH(B6,'SO MEI 2026 REV 4'!$B$6:$B$52,0),MATCH($CQ$3,'SO MEI 2026 REV 4'!$B$5:$XH$5,0))</f>
        <v>0</v>
      </c>
      <c r="CR6" s="325">
        <f>INDEX('Summary sales'!$A$6:$BX$50,MATCH($B6,'Summary sales'!$A$6:$A$50,0),MATCH($CQ$3,'Summary sales'!$A$7:$BX$7,0))</f>
        <v>0</v>
      </c>
      <c r="CS6" s="325">
        <f t="shared" ref="CS6:CS7" si="79">CR6-CQ6</f>
        <v>0</v>
      </c>
      <c r="CT6" s="326">
        <f t="shared" ref="CT6:CT7" si="80">CO6/CN6</f>
        <v>0</v>
      </c>
      <c r="CU6" s="325">
        <f>INDEX('SO MEI 2026 REV 4'!$B$6:$BH$52,MATCH(B6,'SO MEI 2026 REV 4'!$B$6:$B$52,0),MATCH($CU$3,'SO MEI 2026 REV 4'!$B$5:$XH$5,0))</f>
        <v>2000</v>
      </c>
      <c r="CV6" s="325">
        <f>INDEX('Summary sales'!$A$6:$BX$50,MATCH($B6,'Summary sales'!$A$6:$A$50,0),MATCH($CU$3,'Summary sales'!$A$7:$BX$7,0))</f>
        <v>6854.5700000000652</v>
      </c>
      <c r="CW6" s="325">
        <f t="shared" si="25"/>
        <v>4854.5700000000652</v>
      </c>
      <c r="CX6" s="326">
        <f t="shared" ref="CX6:CX7" si="81">CV6/CU6</f>
        <v>3.4272850000000328</v>
      </c>
      <c r="CY6" s="325">
        <f>INDEX('SO MEI 2026 REV 4'!$B$6:$BH$52,MATCH(B6,'SO MEI 2026 REV 4'!$B$6:$B$52,0),MATCH($CY$3,'SO MEI 2026 REV 4'!$B$5:$XH$5,0))</f>
        <v>5000</v>
      </c>
      <c r="CZ6" s="325">
        <f>INDEX('Summary sales'!$A$6:$BX$50,MATCH($B6,'Summary sales'!$A$6:$A$50,0),MATCH($CY$3,'Summary sales'!$A$7:$BX$7,0))</f>
        <v>5678.6000000000931</v>
      </c>
      <c r="DA6" s="325">
        <f t="shared" si="26"/>
        <v>678.60000000009313</v>
      </c>
      <c r="DB6" s="326">
        <f t="shared" ref="DB6:DB7" si="82">CZ6/CY6</f>
        <v>1.1357200000000187</v>
      </c>
      <c r="DC6" s="325">
        <f>INDEX('SO MEI 2026 REV 4'!$B$6:$BH$52,MATCH(B6,'SO MEI 2026 REV 4'!$B$6:$B$52,0),MATCH($DC$3,'SO MEI 2026 REV 4'!$B$5:$XH$5,0))</f>
        <v>16000</v>
      </c>
      <c r="DD6" s="325">
        <f>INDEX('Summary sales'!$A$6:$BX$50,MATCH($B6,'Summary sales'!$A$6:$A$50,0),MATCH($DC$3,'Summary sales'!$A$7:$BX$7,0))</f>
        <v>14414.733999997377</v>
      </c>
      <c r="DE6" s="325">
        <f t="shared" si="27"/>
        <v>-1585.2660000026226</v>
      </c>
      <c r="DF6" s="326">
        <f t="shared" ref="DF6:DF7" si="83">DD6/DC6</f>
        <v>0.90092087499983609</v>
      </c>
      <c r="DG6" s="325">
        <f>INDEX('SO MEI 2026 REV 4'!$B$6:$BH$52,MATCH(B6,'SO MEI 2026 REV 4'!$B$6:$B$52,0),MATCH($DG$3,'SO MEI 2026 REV 4'!$B$5:$XH$5,0))</f>
        <v>2020.8603225806426</v>
      </c>
      <c r="DH6" s="325">
        <f>INDEX('Summary sales'!$A$6:$BX$50,MATCH($B6,'Summary sales'!$A$6:$A$50,0),MATCH($DG$3,'Summary sales'!$A$7:$BX$7,0))</f>
        <v>2119.2900000000373</v>
      </c>
      <c r="DI6" s="325">
        <f t="shared" si="28"/>
        <v>98.429677419394693</v>
      </c>
      <c r="DJ6" s="326">
        <f t="shared" ref="DJ6:DJ7" si="84">DH6/DG6</f>
        <v>1.0487068187343596</v>
      </c>
      <c r="DK6" s="325">
        <f>INDEX('SO MEI 2026 REV 4'!$B$6:$BH$52,MATCH(B6,'SO MEI 2026 REV 4'!$B$6:$B$52,0),MATCH($DK$3,'SO MEI 2026 REV 4'!$B$5:$XH$5,0))</f>
        <v>800</v>
      </c>
      <c r="DL6" s="325">
        <f>INDEX('Summary sales'!$A$6:$BX$50,MATCH($B6,'Summary sales'!$A$6:$A$50,0),MATCH($DK$3,'Summary sales'!$A$7:$BX$7,0))</f>
        <v>23.839999999967404</v>
      </c>
      <c r="DM6" s="325">
        <f t="shared" si="29"/>
        <v>-776.1600000000326</v>
      </c>
      <c r="DN6" s="326">
        <f t="shared" ref="DN6:DN7" si="85">DL6/DK6</f>
        <v>2.9799999999959255E-2</v>
      </c>
      <c r="DO6" s="325">
        <f>INDEX('SO MEI 2026 REV 4'!$B$6:$BH$52,MATCH(B6,'SO MEI 2026 REV 4'!$B$6:$B$52,0),MATCH($DO$3,'SO MEI 2026 REV 4'!$B$5:$XH$5,0))</f>
        <v>7200</v>
      </c>
      <c r="DP6" s="325">
        <f>INDEX('Summary sales'!$A$6:$BX$50,MATCH($B6,'Summary sales'!$A$6:$A$50,0),MATCH($DO$3,'Summary sales'!$A$7:$BX$7,0))</f>
        <v>0</v>
      </c>
      <c r="DQ6" s="325">
        <f t="shared" si="30"/>
        <v>-7200</v>
      </c>
      <c r="DR6" s="326">
        <f t="shared" ref="DR6:DR7" si="86">DP6/DO6</f>
        <v>0</v>
      </c>
      <c r="DS6" s="325">
        <f>INDEX('SO MEI 2026 REV 4'!$B$6:$BH$52,MATCH(B6,'SO MEI 2026 REV 4'!$B$6:$B$52,0),MATCH($DS$3,'SO MEI 2026 REV 4'!$B$5:$XH$5,0))</f>
        <v>0</v>
      </c>
      <c r="DT6" s="325">
        <f>INDEX('Summary sales'!$A$6:$BX$50,MATCH($B6,'Summary sales'!$A$6:$A$50,0),MATCH($DS$3,'Summary sales'!$A$7:$BX$7,0))</f>
        <v>0</v>
      </c>
      <c r="DU6" s="325">
        <f t="shared" si="31"/>
        <v>0</v>
      </c>
      <c r="DV6" s="326" t="e">
        <f t="shared" ref="DV6:DV7" si="87">DT6/DS6</f>
        <v>#DIV/0!</v>
      </c>
      <c r="DW6" s="325">
        <f>INDEX('SO MEI 2026 REV 4'!$B$6:$BH$52,MATCH(B6,'SO MEI 2026 REV 4'!$B$6:$B$52,0),MATCH($DW$3,'SO MEI 2026 REV 4'!$B$5:$XH$5,0))</f>
        <v>2043.2745161290325</v>
      </c>
      <c r="DX6" s="325">
        <f>INDEX('Summary sales'!$A$6:$BX$50,MATCH($B6,'Summary sales'!$A$6:$A$50,0),MATCH($DW$3,'Summary sales'!$A$7:$BX$7,0))</f>
        <v>1490.839999999851</v>
      </c>
      <c r="DY6" s="325">
        <f t="shared" si="32"/>
        <v>-552.43451612918147</v>
      </c>
      <c r="DZ6" s="326">
        <f t="shared" ref="DZ6:DZ7" si="88">DX6/DW6</f>
        <v>0.72963274794041655</v>
      </c>
      <c r="EA6" s="325">
        <f>INDEX('SO MEI 2026 REV 4'!$B$6:$BH$52,MATCH(B6,'SO MEI 2026 REV 4'!$B$6:$B$52,0),MATCH($EA$3,'SO MEI 2026 REV 4'!$B$5:$XH$5,0))</f>
        <v>1999.5303225806451</v>
      </c>
      <c r="EB6" s="325">
        <f>INDEX('Summary sales'!$A$6:$BX$50,MATCH($B6,'Summary sales'!$A$6:$A$50,0),MATCH($EA$3,'Summary sales'!$A$7:$BX$7,0))</f>
        <v>2092.5700000000652</v>
      </c>
      <c r="EC6" s="325">
        <f t="shared" si="33"/>
        <v>93.039677419420059</v>
      </c>
      <c r="ED6" s="326">
        <f t="shared" ref="ED6:ED7" si="89">EB6/EA6</f>
        <v>1.0465307659347425</v>
      </c>
      <c r="EE6" s="325">
        <f>INDEX('SO MEI 2026 REV 4'!$B$6:$BH$52,MATCH(B6,'SO MEI 2026 REV 4'!$B$6:$B$52,0),MATCH($EE$3,'SO MEI 2026 REV 4'!$B$5:$XH$5,0))</f>
        <v>1000</v>
      </c>
      <c r="EF6" s="325">
        <f>INDEX('Summary sales'!$A$6:$BX$50,MATCH($B6,'Summary sales'!$A$6:$A$50,0),MATCH($EE$3,'Summary sales'!$A$7:$BX$7,0))</f>
        <v>0</v>
      </c>
      <c r="EG6" s="325">
        <f t="shared" si="34"/>
        <v>-1000</v>
      </c>
      <c r="EH6" s="326">
        <f t="shared" ref="EH6:EH7" si="90">EF6/EE6</f>
        <v>0</v>
      </c>
      <c r="EI6" s="325">
        <f>INDEX('SO MEI 2026 REV 4'!$B$6:$BH$52,MATCH(B6,'SO MEI 2026 REV 4'!$B$6:$B$52,0),MATCH($EI$3,'SO MEI 2026 REV 4'!$B$5:$XH$5,0))</f>
        <v>11007.047419354845</v>
      </c>
      <c r="EJ6" s="325">
        <f>INDEX('Summary sales'!$A$6:$BX$50,MATCH($B6,'Summary sales'!$A$6:$A$50,0),MATCH($EI$3,'Summary sales'!$A$7:$BX$7,0))</f>
        <v>8362.6899999994785</v>
      </c>
      <c r="EK6" s="325">
        <f t="shared" si="35"/>
        <v>-2644.3574193553668</v>
      </c>
      <c r="EL6" s="326">
        <f t="shared" ref="EL6:EL7" si="91">EJ6/EI6</f>
        <v>0.75975778802356064</v>
      </c>
      <c r="EM6" s="325">
        <f>INDEX('SO MEI 2026 REV 4'!$B$6:$BH$52,MATCH(B6,'SO MEI 2026 REV 4'!$B$6:$B$52,0),MATCH($EM$3,'SO MEI 2026 REV 4'!$B$5:$XH$5,0))</f>
        <v>1519.5448387096778</v>
      </c>
      <c r="EN6" s="325">
        <f>INDEX('Summary sales'!$A$6:$BX$50,MATCH($B6,'Summary sales'!$A$6:$A$50,0),MATCH($EM$3,'Summary sales'!$A$7:$BX$7,0))</f>
        <v>2580.9699999999721</v>
      </c>
      <c r="EO6" s="325">
        <f t="shared" si="36"/>
        <v>1061.4251612902942</v>
      </c>
      <c r="EP6" s="326">
        <f t="shared" ref="EP6:EP7" si="92">EN6/EM6</f>
        <v>1.6985151962949667</v>
      </c>
      <c r="EQ6" s="325">
        <f>INDEX('SO MEI 2026 REV 4'!$B$6:$BH$52,MATCH(B6,'SO MEI 2026 REV 4'!$B$6:$B$52,0),MATCH($EQ$3,'SO MEI 2026 REV 4'!$B$5:$XH$5,0))</f>
        <v>3999.6741935483842</v>
      </c>
      <c r="ER6" s="325">
        <f>INDEX('Summary sales'!$A$6:$BX$50,MATCH($B6,'Summary sales'!$A$6:$A$50,0),MATCH($EQ$3,'Summary sales'!$A$7:$BX$7,0))</f>
        <v>0</v>
      </c>
      <c r="ES6" s="325">
        <f t="shared" si="37"/>
        <v>-3999.6741935483842</v>
      </c>
      <c r="ET6" s="326">
        <f t="shared" ref="ET6:ET7" si="93">ER6/EQ6</f>
        <v>0</v>
      </c>
      <c r="EU6" s="325">
        <f>INDEX('SO MEI 2026 REV 4'!$B$6:$BH$52,MATCH(B6,'SO MEI 2026 REV 4'!$B$6:$B$52,0),MATCH($EU$3,'SO MEI 2026 REV 4'!$B$5:$XH$5,0))</f>
        <v>0</v>
      </c>
      <c r="EV6" s="325">
        <f>INDEX('Summary sales'!$A$6:$BX$50,MATCH(B6,'Summary sales'!$A$6:$A$50,0),MATCH($EU$3,'Summary sales'!$A$7:$BX$7,0))</f>
        <v>0</v>
      </c>
      <c r="EW6" s="325">
        <f t="shared" si="38"/>
        <v>0</v>
      </c>
      <c r="EX6" s="326" t="e">
        <f t="shared" ref="EX6:EX7" si="94">EV6/EU6</f>
        <v>#DIV/0!</v>
      </c>
      <c r="EY6" s="325">
        <f>INDEX('SO MEI 2026 REV 4'!$B$6:$BH$52,MATCH(B6,'SO MEI 2026 REV 4'!$B$6:$B$52,0),MATCH($EY$3,'SO MEI 2026 REV 4'!$B$5:$XH$5,0))</f>
        <v>5000</v>
      </c>
      <c r="EZ6" s="325">
        <f>INDEX('Summary sales'!$A$6:$BX$50,MATCH($B6,'Summary sales'!$A$6:$A$50,0),MATCH($EY$3,'Summary sales'!$A$7:$BX$7,0))</f>
        <v>11000.270000000019</v>
      </c>
      <c r="FA6" s="325">
        <f t="shared" si="39"/>
        <v>6000.2700000000186</v>
      </c>
      <c r="FB6" s="326">
        <f t="shared" ref="FB6:FB7" si="95">EZ6/EY6</f>
        <v>2.2000540000000037</v>
      </c>
      <c r="FC6" s="325">
        <f>INDEX('SO MEI 2026 REV 4'!$B$6:$BH$52,MATCH(B6,'SO MEI 2026 REV 4'!$B$6:$B$52,0),MATCH($FC$3,'SO MEI 2026 REV 4'!$B$5:$XH$5,0))</f>
        <v>40000</v>
      </c>
      <c r="FD6" s="325">
        <f>INDEX('Summary sales'!$A$6:$BX$50,MATCH($B6,'Summary sales'!$A$6:$A$50,0),MATCH($FC$3,'Summary sales'!$A$7:$BX$7,0))</f>
        <v>35489.359999999404</v>
      </c>
      <c r="FE6" s="325">
        <f t="shared" si="40"/>
        <v>-4510.640000000596</v>
      </c>
      <c r="FF6" s="326">
        <f t="shared" ref="FF6:FF7" si="96">FD6/FC6</f>
        <v>0.88723399999998509</v>
      </c>
      <c r="FG6" s="325">
        <f>INDEX('SO MEI 2026 REV 4'!$B$6:$BH$52,MATCH(B6,'SO MEI 2026 REV 4'!$B$6:$B$52,0),MATCH($FG$3,'SO MEI 2026 REV 4'!$B$5:$XH$5,0))</f>
        <v>8000</v>
      </c>
      <c r="FH6" s="325">
        <f>INDEX('Summary sales'!$A$6:$BX$50,MATCH(B6,'Summary sales'!$A$6:$A$50,0),MATCH($FG$3,'Summary sales'!$A$7:$BX$7,0))</f>
        <v>8322.2399999999907</v>
      </c>
      <c r="FI6" s="325">
        <f t="shared" si="41"/>
        <v>322.23999999999069</v>
      </c>
      <c r="FJ6" s="326">
        <f t="shared" ref="FJ6:FJ7" si="97">FH6/FG6</f>
        <v>1.0402799999999988</v>
      </c>
      <c r="FK6" s="325">
        <f>INDEX('SO MEI 2026 REV 4'!$B$6:$BH$52,MATCH(B6,'SO MEI 2026 REV 4'!$B$6:$B$52,0),MATCH($FK$3,'SO MEI 2026 REV 4'!$B$5:$XH$5,0))</f>
        <v>500</v>
      </c>
      <c r="FL6" s="325">
        <f>INDEX('Summary sales'!$A$6:$BX$50,MATCH(B6,'Summary sales'!$A$6:$A$50,0),MATCH($FK$3,'Summary sales'!$A$7:$BX$7,0))</f>
        <v>1652</v>
      </c>
      <c r="FM6" s="325">
        <f t="shared" si="42"/>
        <v>1152</v>
      </c>
      <c r="FN6" s="326">
        <f t="shared" ref="FN6:FN7" si="98">FL6/FK6</f>
        <v>3.3039999999999998</v>
      </c>
      <c r="FO6" s="325">
        <f>INDEX('SO MEI 2026 REV 4'!$B$6:$BH$52,MATCH(B6,'SO MEI 2026 REV 4'!$B$6:$B$52,0),MATCH($FO$3,'SO MEI 2026 REV 4'!$B$5:$XH$5,0))</f>
        <v>726.8151612903232</v>
      </c>
      <c r="FP6" s="325">
        <f>INDEX('Summary sales'!$A$6:$BX$50,MATCH(B6,'Summary sales'!$A$6:$A$50,0),MATCH($FO$3,'Summary sales'!$A$7:$BX$7,0))</f>
        <v>795.78999999992084</v>
      </c>
      <c r="FQ6" s="325">
        <f t="shared" si="43"/>
        <v>68.974838709597634</v>
      </c>
      <c r="FR6" s="326">
        <f t="shared" ref="FR6:FR7" si="99">FP6/FO6</f>
        <v>1.0949001099359923</v>
      </c>
      <c r="FS6" s="325">
        <f>INDEX('SO MEI 2026 REV 4'!$B$6:$BH$52,MATCH(B6,'SO MEI 2026 REV 4'!$B$6:$B$52,0),MATCH($FS$3,'SO MEI 2026 REV 4'!$B$5:$XH$5,0))</f>
        <v>3018.0416129032269</v>
      </c>
      <c r="FT6" s="325">
        <f>INDEX('Summary sales'!$A$6:$BX$50,MATCH(B6,'Summary sales'!$A$6:$A$50,0),MATCH($FS$3,'Summary sales'!$A$7:$BX$7,0))</f>
        <v>3705.75</v>
      </c>
      <c r="FU6" s="325">
        <f t="shared" si="44"/>
        <v>687.70838709677309</v>
      </c>
      <c r="FV6" s="326">
        <f t="shared" ref="FV6:FV7" si="100">FT6/FS6</f>
        <v>1.2278657736714329</v>
      </c>
      <c r="FW6" s="325">
        <f>INDEX('SO MEI 2026 REV 4'!$B$6:$BH$52,MATCH(B6,'SO MEI 2026 REV 4'!$B$6:$B$52,0),MATCH($FW$3,'SO MEI 2026 REV 4'!$B$5:$XH$5,0))</f>
        <v>2044.9996774193546</v>
      </c>
      <c r="FX6" s="325">
        <f>INDEX('Summary sales'!$A$6:$BX$50,MATCH(B6,'Summary sales'!$A$6:$A$50,0),MATCH($FW$3,'Summary sales'!$A$7:$BX$7,0))</f>
        <v>0</v>
      </c>
      <c r="FY6" s="325">
        <f t="shared" si="45"/>
        <v>-2044.9996774193546</v>
      </c>
      <c r="FZ6" s="326">
        <f t="shared" ref="FZ6:FZ7" si="101">FX6/FW6</f>
        <v>0</v>
      </c>
      <c r="GA6" s="325">
        <f>INDEX('SO MEI 2026 REV 4'!$B$6:$BH$52,MATCH(B6,'SO MEI 2026 REV 4'!$B$6:$B$52,0),MATCH($GA$3,'SO MEI 2026 REV 4'!$B$5:$XH$5,0))</f>
        <v>369.61070967741654</v>
      </c>
      <c r="GB6" s="325">
        <f>INDEX('Summary sales'!$A$6:$BX$50,MATCH(B6,'Summary sales'!$A$6:$A$50,0),MATCH($GA$3,'Summary sales'!$A$7:$BX$7,0))</f>
        <v>0</v>
      </c>
      <c r="GC6" s="325">
        <f t="shared" si="46"/>
        <v>-369.61070967741654</v>
      </c>
      <c r="GD6" s="326">
        <f t="shared" ref="GD6:GD7" si="102">GB6/GA6</f>
        <v>0</v>
      </c>
      <c r="GE6" s="325">
        <f>INDEX('SO MEI 2026 REV 4'!$B$6:$BH$52,MATCH(B6,'SO MEI 2026 REV 4'!$B$6:$B$52,0),MATCH($GE$3,'SO MEI 2026 REV 4'!$B$5:$XH$5,0))</f>
        <v>0</v>
      </c>
      <c r="GF6" s="325">
        <f>INDEX('Summary sales'!$A$6:$BX$50,MATCH(B6,'Summary sales'!$A$6:$A$50,0),MATCH($GE$3,'Summary sales'!$A$7:$BX$7,0))</f>
        <v>0</v>
      </c>
      <c r="GG6" s="325">
        <f t="shared" si="47"/>
        <v>0</v>
      </c>
      <c r="GH6" s="326" t="e">
        <f t="shared" ref="GH6:GH7" si="103">GF6/GE6</f>
        <v>#DIV/0!</v>
      </c>
      <c r="GI6" s="325">
        <f>INDEX('SO MEI 2026 REV 4'!$B$6:$BH$52,MATCH(B6,'SO MEI 2026 REV 4'!$B$6:$B$52,0),MATCH($GI$3,'SO MEI 2026 REV 4'!$B$5:$XH$5,0))</f>
        <v>0</v>
      </c>
      <c r="GJ6" s="325">
        <f>INDEX('Summary sales'!$A$6:$BX$50,MATCH($B6,'Summary sales'!$A$6:$A$50,0),MATCH($GI$3,'Summary sales'!$A$7:$BX$7,0))</f>
        <v>0</v>
      </c>
      <c r="GK6" s="325">
        <f t="shared" si="48"/>
        <v>0</v>
      </c>
      <c r="GL6" s="326" t="e">
        <f t="shared" ref="GL6:GL7" si="104">GJ6/GI6</f>
        <v>#DIV/0!</v>
      </c>
      <c r="GM6" s="325">
        <f>INDEX('SO MEI 2026 REV 4'!$B$6:$BH$52,MATCH(B6,'SO MEI 2026 REV 4'!$B$6:$B$52,0),MATCH($GM$3,'SO MEI 2026 REV 4'!$B$5:$XH$5,0))</f>
        <v>0</v>
      </c>
      <c r="GN6" s="325">
        <f>INDEX('Summary sales'!$A$6:$BX$50,MATCH($B6,'Summary sales'!$A$6:$A$50,0),MATCH($GM$3,'Summary sales'!$A$7:$BX$7,0))</f>
        <v>0</v>
      </c>
      <c r="GO6" s="325">
        <f t="shared" si="49"/>
        <v>0</v>
      </c>
      <c r="GP6" s="326" t="e">
        <f t="shared" ref="GP6:GP7" si="105">GN6/GM6</f>
        <v>#DIV/0!</v>
      </c>
      <c r="GQ6" s="325">
        <f>INDEX('SO MEI 2026 REV 4'!$B$6:$BH$52,MATCH(B6,'SO MEI 2026 REV 4'!$B$6:$B$52,0),MATCH($GQ$3,'SO MEI 2026 REV 4'!$B$5:$XH$5,0))</f>
        <v>1800</v>
      </c>
      <c r="GR6" s="325">
        <f>INDEX('Summary sales'!$A$6:$BX$50,MATCH(B6,'Summary sales'!$A$6:$A$50,0),MATCH($GQ$3,'Summary sales'!$A$7:$BX$7,0))</f>
        <v>1935.6060000000289</v>
      </c>
      <c r="GS6" s="325">
        <f t="shared" si="50"/>
        <v>135.60600000002887</v>
      </c>
      <c r="GT6" s="326">
        <f t="shared" ref="GT6:GT7" si="106">GR6/GQ6</f>
        <v>1.0753366666666828</v>
      </c>
      <c r="GU6" s="325">
        <f>INDEX('SO MEI 2026 REV 4'!$B$6:$BH$52,MATCH(B6,'SO MEI 2026 REV 4'!$B$6:$B$52,0),MATCH($GU$3,'SO MEI 2026 REV 4'!$B$5:$XH$5,0))</f>
        <v>2499.7025806451697</v>
      </c>
      <c r="GV6" s="325">
        <f>INDEX('Summary sales'!$A$6:$BX$50,MATCH(B6,'Summary sales'!$A$6:$A$50,0),MATCH($GU$3,'Summary sales'!$A$7:$BX$7,0))</f>
        <v>1645.3999999999069</v>
      </c>
      <c r="GW6" s="325">
        <f t="shared" si="51"/>
        <v>-854.30258064526288</v>
      </c>
      <c r="GX6" s="326">
        <f t="shared" ref="GX6:GX7" si="107">GV6/GU6</f>
        <v>0.65823830912525261</v>
      </c>
      <c r="GY6" s="325">
        <f>INDEX('SO MEI 2026 REV 4'!$B$6:$BH$52,MATCH(B6,'SO MEI 2026 REV 4'!$B$6:$B$52,0),MATCH($GY$3,'SO MEI 2026 REV 4'!$B$5:$XH$5,0))</f>
        <v>0</v>
      </c>
      <c r="GZ6" s="325">
        <f>INDEX('Summary sales'!$A$6:$BX$50,MATCH(B6,'Summary sales'!$A$6:$A$50,0),MATCH($GY$3,'Summary sales'!$A$7:$BX$7,0))</f>
        <v>0</v>
      </c>
      <c r="HA6" s="325">
        <f t="shared" ref="HA6:HA7" si="108">GZ6-GY6</f>
        <v>0</v>
      </c>
      <c r="HB6" s="326" t="e">
        <f t="shared" ref="HB6:HB7" si="109">GZ6/GY6</f>
        <v>#DIV/0!</v>
      </c>
      <c r="HC6" s="325">
        <f>INDEX('SO MEI 2026 REV 4'!$B$6:$BH$52,MATCH(B6,'SO MEI 2026 REV 4'!$B$6:$B$52,0),MATCH($HC$3,'SO MEI 2026 REV 4'!$B$5:$XH$5,0))</f>
        <v>0</v>
      </c>
      <c r="HD6" s="325">
        <f>INDEX('Summary sales'!$A$6:$BX$50,MATCH(B6,'Summary sales'!$A$6:$A$50,0),MATCH($HC$3,'Summary sales'!$A$7:$BX$7,0))</f>
        <v>0</v>
      </c>
      <c r="HE6" s="325">
        <f t="shared" si="53"/>
        <v>0</v>
      </c>
      <c r="HF6" s="366" t="e">
        <f t="shared" ref="HF6:HF7" si="110">HD6/HC6</f>
        <v>#DIV/0!</v>
      </c>
    </row>
    <row r="7" spans="1:229" ht="15" customHeight="1">
      <c r="A7" s="641"/>
      <c r="B7" s="547">
        <f t="shared" si="54"/>
        <v>46145</v>
      </c>
      <c r="C7" s="548" t="str">
        <f t="shared" si="0"/>
        <v>Mgg</v>
      </c>
      <c r="D7" s="325">
        <f t="shared" si="55"/>
        <v>148952.01332258063</v>
      </c>
      <c r="E7" s="325">
        <f t="shared" ca="1" si="56"/>
        <v>122487.21900000062</v>
      </c>
      <c r="F7" s="325">
        <f t="shared" ca="1" si="1"/>
        <v>-26464.794322580012</v>
      </c>
      <c r="G7" s="326">
        <f t="shared" ca="1" si="57"/>
        <v>0.82232670957413612</v>
      </c>
      <c r="H7" s="325">
        <f>INDEX('SO MEI 2026 REV 4'!$B$6:$BH$52,MATCH(B7,'SO MEI 2026 REV 4'!$B$6:$B$52,0),MATCH($H$3,'SO MEI 2026 REV 4'!$B$5:$XH$5,0))</f>
        <v>733.57290322580695</v>
      </c>
      <c r="I7" s="325">
        <f>INDEX('Summary sales'!$A$6:$BX$50,MATCH(B7,'Summary sales'!$A$6:$A$50,0),MATCH($H$3,'Summary sales'!$A$7:$BX$7,0))</f>
        <v>184.35000000009313</v>
      </c>
      <c r="J7" s="325">
        <f t="shared" si="2"/>
        <v>-549.22290322571382</v>
      </c>
      <c r="K7" s="326">
        <f t="shared" si="58"/>
        <v>0.2513042659965139</v>
      </c>
      <c r="L7" s="325">
        <f>INDEX('SO MEI 2026 REV 4'!$B$6:$BH$52,MATCH(B7,'SO MEI 2026 REV 4'!$B$6:$B$52,0),MATCH($L$3,'SO MEI 2026 REV 4'!$B$5:$XH$5,0))</f>
        <v>1000</v>
      </c>
      <c r="M7" s="325">
        <f>INDEX('Summary sales'!$A$6:$BX$50,MATCH($B7,'Summary sales'!$A$6:$A$50,0),MATCH($L$3,'Summary sales'!$A$7:$BX$7,0))</f>
        <v>833.09999999962747</v>
      </c>
      <c r="N7" s="325">
        <f t="shared" si="3"/>
        <v>-166.90000000037253</v>
      </c>
      <c r="O7" s="326">
        <f t="shared" si="59"/>
        <v>0.83309999999962747</v>
      </c>
      <c r="P7" s="325">
        <f>INDEX('SO MEI 2026 REV 4'!$B$6:$BH$52,MATCH(B7,'SO MEI 2026 REV 4'!$B$6:$B$52,0),MATCH($P$3,'SO MEI 2026 REV 4'!$B$5:$XH$5,0))</f>
        <v>1129.7312903225857</v>
      </c>
      <c r="Q7" s="325">
        <f>INDEX('Summary sales'!$A$6:$BX$50,MATCH($B7,'Summary sales'!$A$6:$A$50,0),MATCH($P$3,'Summary sales'!$A$7:$BX$7,0))</f>
        <v>668.08000000007451</v>
      </c>
      <c r="R7" s="325">
        <f t="shared" si="4"/>
        <v>-461.65129032251116</v>
      </c>
      <c r="S7" s="326">
        <f t="shared" si="60"/>
        <v>0.59136186252689316</v>
      </c>
      <c r="T7" s="325">
        <f>INDEX('SO MEI 2026 REV 4'!$B$6:$BH$52,MATCH(B7,'SO MEI 2026 REV 4'!$B$6:$B$52,0),MATCH($T$3,'SO MEI 2026 REV 4'!$B$5:$XH$5,0))</f>
        <v>999.51612903226578</v>
      </c>
      <c r="U7" s="325">
        <f>INDEX('Summary sales'!$A$6:$BX$50,MATCH($B7,'Summary sales'!$A$6:$A$50,0),MATCH($T$3,'Summary sales'!$A$7:$BX$7,0))</f>
        <v>0</v>
      </c>
      <c r="V7" s="325">
        <f t="shared" si="5"/>
        <v>-999.51612903226578</v>
      </c>
      <c r="W7" s="326">
        <f t="shared" si="61"/>
        <v>0</v>
      </c>
      <c r="X7" s="325">
        <f>INDEX('SO MEI 2026 REV 4'!$B$6:$BH$52,MATCH(B7,'SO MEI 2026 REV 4'!$B$6:$B$52,0),MATCH($X$3,'SO MEI 2026 REV 4'!$B$5:$XH$5,0))</f>
        <v>644.02064516129087</v>
      </c>
      <c r="Y7" s="325">
        <f>INDEX('Summary sales'!$A$6:$BX$50,MATCH($B7,'Summary sales'!$A$6:$A$50,0),MATCH($X$3,'Summary sales'!$A$7:$BX$7,0))</f>
        <v>530.13000000000466</v>
      </c>
      <c r="Z7" s="325">
        <f t="shared" si="6"/>
        <v>-113.89064516128622</v>
      </c>
      <c r="AA7" s="326">
        <f t="shared" si="62"/>
        <v>0.82315684129541677</v>
      </c>
      <c r="AB7" s="325">
        <f>INDEX('SO MEI 2026 REV 4'!$B$6:$BH$52,MATCH(B7,'SO MEI 2026 REV 4'!$B$6:$B$52,0),MATCH($AB$3,'SO MEI 2026 REV 4'!$B$5:$XH$5,0))</f>
        <v>0</v>
      </c>
      <c r="AC7" s="325">
        <f>INDEX('Summary sales'!$A$6:$BX$50,MATCH($B7,'Summary sales'!$A$6:$A$50,0),MATCH($AB$3,'Summary sales'!$A$7:$BX$7,0))</f>
        <v>0</v>
      </c>
      <c r="AD7" s="325">
        <f t="shared" si="7"/>
        <v>0</v>
      </c>
      <c r="AE7" s="326" t="e">
        <f t="shared" si="63"/>
        <v>#DIV/0!</v>
      </c>
      <c r="AF7" s="325">
        <f>INDEX('SO MEI 2026 REV 4'!$B$6:$BH$52,MATCH(B7,'SO MEI 2026 REV 4'!$B$6:$B$52,0),MATCH($AF$3,'SO MEI 2026 REV 4'!$B$5:$XH$5,0))</f>
        <v>0</v>
      </c>
      <c r="AG7" s="325">
        <f>INDEX('Summary sales'!$A$6:$BX$50,MATCH($B7,'Summary sales'!$A$6:$A$50,0),MATCH($AF$3,'Summary sales'!$A$7:$BX$7,0))</f>
        <v>13.78000000002794</v>
      </c>
      <c r="AH7" s="325">
        <f t="shared" si="8"/>
        <v>13.78000000002794</v>
      </c>
      <c r="AI7" s="326" t="e">
        <f t="shared" si="64"/>
        <v>#DIV/0!</v>
      </c>
      <c r="AJ7" s="325">
        <f>INDEX('SO MEI 2026 REV 4'!$B$6:$BH$52,MATCH(B7,'SO MEI 2026 REV 4'!$B$6:$B$52,0),MATCH($AJ$3,'SO MEI 2026 REV 4'!$B$5:$XH$5,0))</f>
        <v>603.76322580644887</v>
      </c>
      <c r="AK7" s="325">
        <f>INDEX('Summary sales'!$A$6:$BX$50,MATCH($B7,'Summary sales'!$A$6:$A$50,0),MATCH($AJ$3,'Summary sales'!$A$7:$BX$7,0))</f>
        <v>450.95000000006985</v>
      </c>
      <c r="AL7" s="325">
        <f t="shared" si="9"/>
        <v>-152.81322580637902</v>
      </c>
      <c r="AM7" s="326">
        <f t="shared" si="65"/>
        <v>0.74689875223475921</v>
      </c>
      <c r="AN7" s="325">
        <f>INDEX('SO MEI 2026 REV 4'!$B$6:$BH$52,MATCH(B7,'SO MEI 2026 REV 4'!$B$6:$B$52,0),MATCH($AN$3,'SO MEI 2026 REV 4'!$B$5:$XH$5,0))</f>
        <v>673.27548387096704</v>
      </c>
      <c r="AO7" s="325">
        <f>INDEX('Summary sales'!$A$6:$BX$50,MATCH($B7,'Summary sales'!$A$6:$A$50,0),MATCH($AN$3,'Summary sales'!$A$7:$BX$7,0))</f>
        <v>456.98999999999069</v>
      </c>
      <c r="AP7" s="325">
        <f t="shared" si="10"/>
        <v>-216.28548387097635</v>
      </c>
      <c r="AQ7" s="326">
        <f t="shared" si="66"/>
        <v>0.67875633518177025</v>
      </c>
      <c r="AR7" s="325">
        <f>INDEX('SO MEI 2026 REV 4'!$B$6:$BH$52,MATCH(B7,'SO MEI 2026 REV 4'!$B$6:$B$52,0),MATCH($AR$3,'SO MEI 2026 REV 4'!$B$5:$XH$5,0))</f>
        <v>0</v>
      </c>
      <c r="AS7" s="325">
        <f>INDEX('Summary sales'!$A$6:$BX$50,MATCH($B7,'Summary sales'!$A$6:$A$50,0),MATCH($AR$3,'Summary sales'!$A$7:$BX$7,0))</f>
        <v>0</v>
      </c>
      <c r="AT7" s="325">
        <f t="shared" si="11"/>
        <v>0</v>
      </c>
      <c r="AU7" s="326" t="e">
        <f t="shared" si="67"/>
        <v>#DIV/0!</v>
      </c>
      <c r="AV7" s="325">
        <f>INDEX('SO MEI 2026 REV 4'!$B$6:$BH$52,MATCH(B7,'SO MEI 2026 REV 4'!$B$6:$B$52,0),MATCH($AV$3,'SO MEI 2026 REV 4'!$B$5:$XH$5,0))</f>
        <v>6600.0622580645213</v>
      </c>
      <c r="AW7" s="325">
        <f>INDEX('Summary sales'!$A$6:$BX$50,MATCH($B7,'Summary sales'!$A$6:$A$50,0),MATCH($AV$3,'Summary sales'!$A$7:$BX$7,0))</f>
        <v>4784.8100000000559</v>
      </c>
      <c r="AX7" s="325">
        <f t="shared" si="12"/>
        <v>-1815.2522580644654</v>
      </c>
      <c r="AY7" s="326">
        <f t="shared" si="68"/>
        <v>0.72496437350322951</v>
      </c>
      <c r="AZ7" s="325">
        <f>INDEX('SO MEI 2026 REV 4'!$B$6:$BH$52,MATCH(B7,'SO MEI 2026 REV 4'!$B$6:$B$52,0),MATCH($AZ$3,'SO MEI 2026 REV 4'!$B$5:$XH$5,0))</f>
        <v>300</v>
      </c>
      <c r="BA7" s="325">
        <f>INDEX('Summary sales'!$A$6:$BX$50,MATCH($B7,'Summary sales'!$A$6:$A$50,0),MATCH($AZ$3,'Summary sales'!$A$7:$BX$7,0))</f>
        <v>48.770000000018626</v>
      </c>
      <c r="BB7" s="325">
        <f t="shared" si="13"/>
        <v>-251.22999999998137</v>
      </c>
      <c r="BC7" s="326">
        <f t="shared" si="69"/>
        <v>0.16256666666672875</v>
      </c>
      <c r="BD7" s="325">
        <f>INDEX('SO MEI 2026 REV 4'!$B$6:$BH$52,MATCH(B7,'SO MEI 2026 REV 4'!$B$6:$B$52,0),MATCH($BD$3,'SO MEI 2026 REV 4'!$B$5:$XH$5,0))</f>
        <v>500</v>
      </c>
      <c r="BE7" s="325">
        <f>INDEX('Summary sales'!$A$6:$BX$50,MATCH($B7,'Summary sales'!$A$6:$A$50,0),MATCH($BD$3,'Summary sales'!$A$7:$BX$7,0))</f>
        <v>0</v>
      </c>
      <c r="BF7" s="325">
        <f t="shared" si="14"/>
        <v>-500</v>
      </c>
      <c r="BG7" s="326">
        <f t="shared" si="70"/>
        <v>0</v>
      </c>
      <c r="BH7" s="325">
        <f>INDEX('SO MEI 2026 REV 4'!$B$6:$BH$52,MATCH(B7,'SO MEI 2026 REV 4'!$B$6:$B$52,0),MATCH($BH$3,'SO MEI 2026 REV 4'!$B$5:$XH$5,0))</f>
        <v>4000</v>
      </c>
      <c r="BI7" s="325">
        <f>INDEX('Summary sales'!$A$6:$BX$50,MATCH($B7,'Summary sales'!$A$6:$A$50,0),MATCH($BH$3,'Summary sales'!$A$7:$BX$7,0))</f>
        <v>3689.1199999998789</v>
      </c>
      <c r="BJ7" s="325">
        <f t="shared" si="15"/>
        <v>-310.88000000012107</v>
      </c>
      <c r="BK7" s="326">
        <f t="shared" si="71"/>
        <v>0.92227999999996968</v>
      </c>
      <c r="BL7" s="325">
        <f>INDEX('SO MEI 2026 REV 4'!$B$6:$BH$52,MATCH(B7,'SO MEI 2026 REV 4'!$B$6:$B$52,0),MATCH($BL$3,'SO MEI 2026 REV 4'!$B$5:$XH$5,0))</f>
        <v>6000.0570967741915</v>
      </c>
      <c r="BM7" s="325">
        <f>INDEX('Summary sales'!$A$6:$BX$50,MATCH($B7,'Summary sales'!$A$6:$A$50,0),MATCH($BL$3,'Summary sales'!$A$7:$BX$7,0))</f>
        <v>3941.9199999999255</v>
      </c>
      <c r="BN7" s="325">
        <f t="shared" si="16"/>
        <v>-2058.137096774266</v>
      </c>
      <c r="BO7" s="326">
        <f t="shared" si="72"/>
        <v>0.65698041475625601</v>
      </c>
      <c r="BP7" s="325">
        <f>INDEX('SO MEI 2026 REV 4'!$B$6:$BH$52,MATCH(B7,'SO MEI 2026 REV 4'!$B$6:$B$52,0),MATCH($BP$3,'SO MEI 2026 REV 4'!$B$5:$XH$5,0))</f>
        <v>1300</v>
      </c>
      <c r="BQ7" s="325">
        <f>INDEX('Summary sales'!$A$6:$BX$50,MATCH($B7,'Summary sales'!$A$6:$A$50,0),MATCH($BP$3,'Summary sales'!$A$7:$BX$7,0))</f>
        <v>1271.6199999999953</v>
      </c>
      <c r="BR7" s="325">
        <f t="shared" si="17"/>
        <v>-28.380000000004657</v>
      </c>
      <c r="BS7" s="326">
        <f t="shared" si="73"/>
        <v>0.97816923076922724</v>
      </c>
      <c r="BT7" s="325">
        <f>INDEX('SO MEI 2026 REV 4'!$B$6:$BH$52,MATCH(B7,'SO MEI 2026 REV 4'!$B$6:$B$52,0),MATCH($BT$3,'SO MEI 2026 REV 4'!$B$5:$XH$5,0))</f>
        <v>0</v>
      </c>
      <c r="BU7" s="325">
        <f>INDEX('Summary sales'!$A$6:$BX$50,MATCH($B7,'Summary sales'!$A$6:$A$50,0),MATCH($BT$3,'Summary sales'!$A$7:$BX$7,0))</f>
        <v>0</v>
      </c>
      <c r="BV7" s="325">
        <f t="shared" si="18"/>
        <v>0</v>
      </c>
      <c r="BW7" s="326" t="e">
        <f t="shared" si="74"/>
        <v>#DIV/0!</v>
      </c>
      <c r="BX7" s="325">
        <f>INDEX('SO MEI 2026 REV 4'!$B$6:$BH$52,MATCH(B7,'SO MEI 2026 REV 4'!$B$6:$B$52,0),MATCH($BX$3,'SO MEI 2026 REV 4'!$B$5:$XH$5,0))</f>
        <v>2500</v>
      </c>
      <c r="BY7" s="325">
        <f ca="1">INDEX('Summary sales'!$A$6:$BX$50,MATCH($B7,'Summary sales'!$A$6:$A$50,0),MATCH($BX$3,'Summary sales'!$A$7:$BX$7,0))</f>
        <v>0</v>
      </c>
      <c r="BZ7" s="325">
        <f t="shared" ca="1" si="19"/>
        <v>-2500</v>
      </c>
      <c r="CA7" s="326">
        <f t="shared" ca="1" si="75"/>
        <v>0</v>
      </c>
      <c r="CB7" s="325">
        <f>INDEX('SO MEI 2026 REV 4'!$B$6:$BH$52,MATCH(B7,'SO MEI 2026 REV 4'!$B$6:$B$52,0),MATCH($CB$3,'SO MEI 2026 REV 4'!$B$5:$XH$5,0))</f>
        <v>70.054838709677327</v>
      </c>
      <c r="CC7" s="325">
        <f>INDEX('Summary sales'!$A$6:$BX$50,MATCH($B7,'Summary sales'!$A$6:$A$50,0),MATCH($CB$3,'Summary sales'!$A$7:$BX$7,0))</f>
        <v>0</v>
      </c>
      <c r="CD7" s="325">
        <f t="shared" si="20"/>
        <v>-70.054838709677327</v>
      </c>
      <c r="CE7" s="326">
        <f t="shared" si="76"/>
        <v>0</v>
      </c>
      <c r="CF7" s="325">
        <f>INDEX('SO MEI 2026 REV 4'!$B$6:$BH$52,MATCH(B7,'SO MEI 2026 REV 4'!$B$6:$B$52,0),MATCH($CF$3,'SO MEI 2026 REV 4'!$B$5:$XH$5,0))</f>
        <v>89.451612903225808</v>
      </c>
      <c r="CG7" s="325">
        <f>INDEX('Summary sales'!$A$6:$BX$50,MATCH($B7,'Summary sales'!$A$6:$A$50,0),MATCH($CF$3,'Summary sales'!$A$7:$BX$7,0))</f>
        <v>62.454000000012456</v>
      </c>
      <c r="CH7" s="325">
        <f t="shared" si="21"/>
        <v>-26.997612903213351</v>
      </c>
      <c r="CI7" s="326">
        <f t="shared" si="77"/>
        <v>0.69818752253890592</v>
      </c>
      <c r="CJ7" s="325">
        <f>INDEX('SO MEI 2026 REV 4'!$B$6:$BH$52,MATCH(B7,'SO MEI 2026 REV 4'!$B$6:$B$52,0),MATCH($CJ$3,'SO MEI 2026 REV 4'!$B$5:$XH$5,0))</f>
        <v>1000</v>
      </c>
      <c r="CK7" s="325">
        <f>INDEX('Summary sales'!$A$6:$BX$50,MATCH($B7,'Summary sales'!$A$6:$A$50,0),MATCH($CJ$3,'Summary sales'!$A$7:$BX$7,0))</f>
        <v>121.09999999962747</v>
      </c>
      <c r="CL7" s="325">
        <f t="shared" si="22"/>
        <v>-878.90000000037253</v>
      </c>
      <c r="CM7" s="326">
        <f t="shared" si="78"/>
        <v>0.12109999999962748</v>
      </c>
      <c r="CN7" s="325">
        <f>INDEX('SO MEI 2026 REV 4'!$B$6:$BH$52,MATCH(B7,'SO MEI 2026 REV 4'!$B$6:$B$52,0),MATCH($CN$3,'SO MEI 2026 REV 4'!$B$5:$XH$5,0))</f>
        <v>0</v>
      </c>
      <c r="CO7" s="325">
        <f>INDEX('Summary sales'!$A$6:$BX$50,MATCH($B7,'Summary sales'!$A$6:$A$50,0),MATCH($CN$3,'Summary sales'!$A$7:$BX$7,0))</f>
        <v>0</v>
      </c>
      <c r="CP7" s="325">
        <f t="shared" si="23"/>
        <v>0</v>
      </c>
      <c r="CQ7" s="325">
        <f>INDEX('SO MEI 2026 REV 4'!$B$6:$BH$52,MATCH(B7,'SO MEI 2026 REV 4'!$B$6:$B$52,0),MATCH($CQ$3,'SO MEI 2026 REV 4'!$B$5:$XH$5,0))</f>
        <v>0</v>
      </c>
      <c r="CR7" s="325">
        <f>INDEX('Summary sales'!$A$6:$BX$50,MATCH($B7,'Summary sales'!$A$6:$A$50,0),MATCH($CQ$3,'Summary sales'!$A$7:$BX$7,0))</f>
        <v>0</v>
      </c>
      <c r="CS7" s="325">
        <f t="shared" si="79"/>
        <v>0</v>
      </c>
      <c r="CT7" s="326" t="e">
        <f t="shared" si="80"/>
        <v>#DIV/0!</v>
      </c>
      <c r="CU7" s="325">
        <f>INDEX('SO MEI 2026 REV 4'!$B$6:$BH$52,MATCH(B7,'SO MEI 2026 REV 4'!$B$6:$B$52,0),MATCH($CU$3,'SO MEI 2026 REV 4'!$B$5:$XH$5,0))</f>
        <v>2000</v>
      </c>
      <c r="CV7" s="325">
        <f>INDEX('Summary sales'!$A$6:$BX$50,MATCH($B7,'Summary sales'!$A$6:$A$50,0),MATCH($CU$3,'Summary sales'!$A$7:$BX$7,0))</f>
        <v>5892.2199999999721</v>
      </c>
      <c r="CW7" s="325">
        <f t="shared" si="25"/>
        <v>3892.2199999999721</v>
      </c>
      <c r="CX7" s="326">
        <f t="shared" si="81"/>
        <v>2.9461099999999862</v>
      </c>
      <c r="CY7" s="325">
        <f>INDEX('SO MEI 2026 REV 4'!$B$6:$BH$52,MATCH(B7,'SO MEI 2026 REV 4'!$B$6:$B$52,0),MATCH($CY$3,'SO MEI 2026 REV 4'!$B$5:$XH$5,0))</f>
        <v>5000</v>
      </c>
      <c r="CZ7" s="325">
        <f>INDEX('Summary sales'!$A$6:$BX$50,MATCH($B7,'Summary sales'!$A$6:$A$50,0),MATCH($CY$3,'Summary sales'!$A$7:$BX$7,0))</f>
        <v>4285.3000000000466</v>
      </c>
      <c r="DA7" s="325">
        <f t="shared" si="26"/>
        <v>-714.69999999995343</v>
      </c>
      <c r="DB7" s="326">
        <f t="shared" si="82"/>
        <v>0.85706000000000926</v>
      </c>
      <c r="DC7" s="325">
        <f>INDEX('SO MEI 2026 REV 4'!$B$6:$BH$52,MATCH(B7,'SO MEI 2026 REV 4'!$B$6:$B$52,0),MATCH($DC$3,'SO MEI 2026 REV 4'!$B$5:$XH$5,0))</f>
        <v>6659.5545483870847</v>
      </c>
      <c r="DD7" s="325">
        <f>INDEX('Summary sales'!$A$6:$BX$50,MATCH($B7,'Summary sales'!$A$6:$A$50,0),MATCH($DC$3,'Summary sales'!$A$7:$BX$7,0))</f>
        <v>6667.140000000596</v>
      </c>
      <c r="DE7" s="325">
        <f t="shared" si="27"/>
        <v>7.5854516135113954</v>
      </c>
      <c r="DF7" s="326">
        <f t="shared" si="83"/>
        <v>1.0011390328825145</v>
      </c>
      <c r="DG7" s="325">
        <f>INDEX('SO MEI 2026 REV 4'!$B$6:$BH$52,MATCH(B7,'SO MEI 2026 REV 4'!$B$6:$B$52,0),MATCH($DG$3,'SO MEI 2026 REV 4'!$B$5:$XH$5,0))</f>
        <v>2020.8603225806426</v>
      </c>
      <c r="DH7" s="325">
        <f>INDEX('Summary sales'!$A$6:$BX$50,MATCH($B7,'Summary sales'!$A$6:$A$50,0),MATCH($DG$3,'Summary sales'!$A$7:$BX$7,0))</f>
        <v>1470.7599999997765</v>
      </c>
      <c r="DI7" s="325">
        <f t="shared" si="28"/>
        <v>-550.10032258086608</v>
      </c>
      <c r="DJ7" s="326">
        <f t="shared" si="84"/>
        <v>0.72778904289714252</v>
      </c>
      <c r="DK7" s="325">
        <f>INDEX('SO MEI 2026 REV 4'!$B$6:$BH$52,MATCH(B7,'SO MEI 2026 REV 4'!$B$6:$B$52,0),MATCH($DK$3,'SO MEI 2026 REV 4'!$B$5:$XH$5,0))</f>
        <v>0</v>
      </c>
      <c r="DL7" s="325">
        <f>INDEX('Summary sales'!$A$6:$BX$50,MATCH($B7,'Summary sales'!$A$6:$A$50,0),MATCH($DK$3,'Summary sales'!$A$7:$BX$7,0))</f>
        <v>0</v>
      </c>
      <c r="DM7" s="325">
        <f t="shared" si="29"/>
        <v>0</v>
      </c>
      <c r="DN7" s="326" t="e">
        <f t="shared" si="85"/>
        <v>#DIV/0!</v>
      </c>
      <c r="DO7" s="325">
        <f>INDEX('SO MEI 2026 REV 4'!$B$6:$BH$52,MATCH(B7,'SO MEI 2026 REV 4'!$B$6:$B$52,0),MATCH($DO$3,'SO MEI 2026 REV 4'!$B$5:$XH$5,0))</f>
        <v>2999.8519354838745</v>
      </c>
      <c r="DP7" s="325">
        <f>INDEX('Summary sales'!$A$6:$BX$50,MATCH($B7,'Summary sales'!$A$6:$A$50,0),MATCH($DO$3,'Summary sales'!$A$7:$BX$7,0))</f>
        <v>760.99000000022352</v>
      </c>
      <c r="DQ7" s="325">
        <f t="shared" si="30"/>
        <v>-2238.861935483651</v>
      </c>
      <c r="DR7" s="326">
        <f t="shared" si="86"/>
        <v>0.25367585346423982</v>
      </c>
      <c r="DS7" s="325">
        <f>INDEX('SO MEI 2026 REV 4'!$B$6:$BH$52,MATCH(B7,'SO MEI 2026 REV 4'!$B$6:$B$52,0),MATCH($DS$3,'SO MEI 2026 REV 4'!$B$5:$XH$5,0))</f>
        <v>0</v>
      </c>
      <c r="DT7" s="325">
        <f>INDEX('Summary sales'!$A$6:$BX$50,MATCH($B7,'Summary sales'!$A$6:$A$50,0),MATCH($DS$3,'Summary sales'!$A$7:$BX$7,0))</f>
        <v>0</v>
      </c>
      <c r="DU7" s="325">
        <f t="shared" si="31"/>
        <v>0</v>
      </c>
      <c r="DV7" s="326" t="e">
        <f t="shared" si="87"/>
        <v>#DIV/0!</v>
      </c>
      <c r="DW7" s="325">
        <f>INDEX('SO MEI 2026 REV 4'!$B$6:$BH$52,MATCH(B7,'SO MEI 2026 REV 4'!$B$6:$B$52,0),MATCH($DW$3,'SO MEI 2026 REV 4'!$B$5:$XH$5,0))</f>
        <v>2043.2745161290325</v>
      </c>
      <c r="DX7" s="325">
        <f>INDEX('Summary sales'!$A$6:$BX$50,MATCH($B7,'Summary sales'!$A$6:$A$50,0),MATCH($DW$3,'Summary sales'!$A$7:$BX$7,0))</f>
        <v>1551.2299999999814</v>
      </c>
      <c r="DY7" s="325">
        <f t="shared" si="32"/>
        <v>-492.04451612905109</v>
      </c>
      <c r="DZ7" s="326">
        <f t="shared" si="88"/>
        <v>0.75918824795934636</v>
      </c>
      <c r="EA7" s="325">
        <f>INDEX('SO MEI 2026 REV 4'!$B$6:$BH$52,MATCH(B7,'SO MEI 2026 REV 4'!$B$6:$B$52,0),MATCH($EA$3,'SO MEI 2026 REV 4'!$B$5:$XH$5,0))</f>
        <v>1999.5303225806451</v>
      </c>
      <c r="EB7" s="325">
        <f>INDEX('Summary sales'!$A$6:$BX$50,MATCH($B7,'Summary sales'!$A$6:$A$50,0),MATCH($EA$3,'Summary sales'!$A$7:$BX$7,0))</f>
        <v>2061.5899999999674</v>
      </c>
      <c r="EC7" s="325">
        <f t="shared" si="33"/>
        <v>62.05967741932227</v>
      </c>
      <c r="ED7" s="326">
        <f t="shared" si="89"/>
        <v>1.0310371274286185</v>
      </c>
      <c r="EE7" s="325">
        <f>INDEX('SO MEI 2026 REV 4'!$B$6:$BH$52,MATCH(B7,'SO MEI 2026 REV 4'!$B$6:$B$52,0),MATCH($EE$3,'SO MEI 2026 REV 4'!$B$5:$XH$5,0))</f>
        <v>0</v>
      </c>
      <c r="EF7" s="325">
        <f>INDEX('Summary sales'!$A$6:$BX$50,MATCH($B7,'Summary sales'!$A$6:$A$50,0),MATCH($EE$3,'Summary sales'!$A$7:$BX$7,0))</f>
        <v>49.270000000018626</v>
      </c>
      <c r="EG7" s="325">
        <f t="shared" si="34"/>
        <v>49.270000000018626</v>
      </c>
      <c r="EH7" s="326" t="e">
        <f t="shared" si="90"/>
        <v>#DIV/0!</v>
      </c>
      <c r="EI7" s="325">
        <f>INDEX('SO MEI 2026 REV 4'!$B$6:$BH$52,MATCH(B7,'SO MEI 2026 REV 4'!$B$6:$B$52,0),MATCH($EI$3,'SO MEI 2026 REV 4'!$B$5:$XH$5,0))</f>
        <v>11007.047419354845</v>
      </c>
      <c r="EJ7" s="325">
        <f>INDEX('Summary sales'!$A$6:$BX$50,MATCH($B7,'Summary sales'!$A$6:$A$50,0),MATCH($EI$3,'Summary sales'!$A$7:$BX$7,0))</f>
        <v>8972.6699999999255</v>
      </c>
      <c r="EK7" s="325">
        <f t="shared" si="35"/>
        <v>-2034.3774193549198</v>
      </c>
      <c r="EL7" s="326">
        <f t="shared" si="91"/>
        <v>0.81517501089550493</v>
      </c>
      <c r="EM7" s="325">
        <f>INDEX('SO MEI 2026 REV 4'!$B$6:$BH$52,MATCH(B7,'SO MEI 2026 REV 4'!$B$6:$B$52,0),MATCH($EM$3,'SO MEI 2026 REV 4'!$B$5:$XH$5,0))</f>
        <v>1519.5448387096778</v>
      </c>
      <c r="EN7" s="325">
        <f>INDEX('Summary sales'!$A$6:$BX$50,MATCH($B7,'Summary sales'!$A$6:$A$50,0),MATCH($EM$3,'Summary sales'!$A$7:$BX$7,0))</f>
        <v>2606.5600000000559</v>
      </c>
      <c r="EO7" s="325">
        <f t="shared" si="36"/>
        <v>1087.015161290378</v>
      </c>
      <c r="EP7" s="326">
        <f t="shared" si="92"/>
        <v>1.7153557654892353</v>
      </c>
      <c r="EQ7" s="325">
        <f>INDEX('SO MEI 2026 REV 4'!$B$6:$BH$52,MATCH(B7,'SO MEI 2026 REV 4'!$B$6:$B$52,0),MATCH($EQ$3,'SO MEI 2026 REV 4'!$B$5:$XH$5,0))</f>
        <v>3999.6741935483842</v>
      </c>
      <c r="ER7" s="325">
        <f>INDEX('Summary sales'!$A$6:$BX$50,MATCH($B7,'Summary sales'!$A$6:$A$50,0),MATCH($EQ$3,'Summary sales'!$A$7:$BX$7,0))</f>
        <v>0</v>
      </c>
      <c r="ES7" s="325">
        <f t="shared" si="37"/>
        <v>-3999.6741935483842</v>
      </c>
      <c r="ET7" s="326">
        <f t="shared" si="93"/>
        <v>0</v>
      </c>
      <c r="EU7" s="325">
        <f>INDEX('SO MEI 2026 REV 4'!$B$6:$BH$52,MATCH(B7,'SO MEI 2026 REV 4'!$B$6:$B$52,0),MATCH($EU$3,'SO MEI 2026 REV 4'!$B$5:$XH$5,0))</f>
        <v>0</v>
      </c>
      <c r="EV7" s="325">
        <f>INDEX('Summary sales'!$A$6:$BX$50,MATCH(B7,'Summary sales'!$A$6:$A$50,0),MATCH($EU$3,'Summary sales'!$A$7:$BX$7,0))</f>
        <v>3563.4100000000326</v>
      </c>
      <c r="EW7" s="325">
        <f t="shared" si="38"/>
        <v>3563.4100000000326</v>
      </c>
      <c r="EX7" s="326" t="e">
        <f t="shared" si="94"/>
        <v>#DIV/0!</v>
      </c>
      <c r="EY7" s="325">
        <f>INDEX('SO MEI 2026 REV 4'!$B$6:$BH$52,MATCH(B7,'SO MEI 2026 REV 4'!$B$6:$B$52,0),MATCH($EY$3,'SO MEI 2026 REV 4'!$B$5:$XH$5,0))</f>
        <v>5000</v>
      </c>
      <c r="EZ7" s="325">
        <f>INDEX('Summary sales'!$A$6:$BX$50,MATCH($B7,'Summary sales'!$A$6:$A$50,0),MATCH($EY$3,'Summary sales'!$A$7:$BX$7,0))</f>
        <v>9799.5700000000652</v>
      </c>
      <c r="FA7" s="325">
        <f t="shared" si="39"/>
        <v>4799.5700000000652</v>
      </c>
      <c r="FB7" s="326">
        <f t="shared" si="95"/>
        <v>1.959914000000013</v>
      </c>
      <c r="FC7" s="325">
        <f>INDEX('SO MEI 2026 REV 4'!$B$6:$BH$52,MATCH(B7,'SO MEI 2026 REV 4'!$B$6:$B$52,0),MATCH($FC$3,'SO MEI 2026 REV 4'!$B$5:$XH$5,0))</f>
        <v>48000</v>
      </c>
      <c r="FD7" s="325">
        <f>INDEX('Summary sales'!$A$6:$BX$50,MATCH($B7,'Summary sales'!$A$6:$A$50,0),MATCH($FC$3,'Summary sales'!$A$7:$BX$7,0))</f>
        <v>37239.350000000559</v>
      </c>
      <c r="FE7" s="325">
        <f t="shared" si="40"/>
        <v>-10760.649999999441</v>
      </c>
      <c r="FF7" s="326">
        <f t="shared" si="96"/>
        <v>0.77581979166667836</v>
      </c>
      <c r="FG7" s="325">
        <f>INDEX('SO MEI 2026 REV 4'!$B$6:$BH$52,MATCH(B7,'SO MEI 2026 REV 4'!$B$6:$B$52,0),MATCH($FG$3,'SO MEI 2026 REV 4'!$B$5:$XH$5,0))</f>
        <v>8000</v>
      </c>
      <c r="FH7" s="325">
        <f>INDEX('Summary sales'!$A$6:$BX$50,MATCH(B7,'Summary sales'!$A$6:$A$50,0),MATCH($FG$3,'Summary sales'!$A$7:$BX$7,0))</f>
        <v>5444.7800000000279</v>
      </c>
      <c r="FI7" s="325">
        <f t="shared" si="41"/>
        <v>-2555.2199999999721</v>
      </c>
      <c r="FJ7" s="326">
        <f t="shared" si="97"/>
        <v>0.68059750000000352</v>
      </c>
      <c r="FK7" s="325">
        <f>INDEX('SO MEI 2026 REV 4'!$B$6:$BH$52,MATCH(B7,'SO MEI 2026 REV 4'!$B$6:$B$52,0),MATCH($FK$3,'SO MEI 2026 REV 4'!$B$5:$XH$5,0))</f>
        <v>3500</v>
      </c>
      <c r="FL7" s="325">
        <f>INDEX('Summary sales'!$A$6:$BX$50,MATCH(B7,'Summary sales'!$A$6:$A$50,0),MATCH($FK$3,'Summary sales'!$A$7:$BX$7,0))</f>
        <v>2742.7999999998137</v>
      </c>
      <c r="FM7" s="325">
        <f t="shared" si="42"/>
        <v>-757.20000000018626</v>
      </c>
      <c r="FN7" s="326">
        <f t="shared" si="98"/>
        <v>0.78365714285708965</v>
      </c>
      <c r="FO7" s="325">
        <f>INDEX('SO MEI 2026 REV 4'!$B$6:$BH$52,MATCH(B7,'SO MEI 2026 REV 4'!$B$6:$B$52,0),MATCH($FO$3,'SO MEI 2026 REV 4'!$B$5:$XH$5,0))</f>
        <v>726.8151612903232</v>
      </c>
      <c r="FP7" s="325">
        <f>INDEX('Summary sales'!$A$6:$BX$50,MATCH(B7,'Summary sales'!$A$6:$A$50,0),MATCH($FO$3,'Summary sales'!$A$7:$BX$7,0))</f>
        <v>787.64000000001397</v>
      </c>
      <c r="FQ7" s="325">
        <f t="shared" si="43"/>
        <v>60.824838709690766</v>
      </c>
      <c r="FR7" s="326">
        <f t="shared" si="99"/>
        <v>1.0836868050491788</v>
      </c>
      <c r="FS7" s="325">
        <f>INDEX('SO MEI 2026 REV 4'!$B$6:$BH$52,MATCH(B7,'SO MEI 2026 REV 4'!$B$6:$B$52,0),MATCH($FS$3,'SO MEI 2026 REV 4'!$B$5:$XH$5,0))</f>
        <v>3018.0416129032269</v>
      </c>
      <c r="FT7" s="325">
        <f>INDEX('Summary sales'!$A$6:$BX$50,MATCH(B7,'Summary sales'!$A$6:$A$50,0),MATCH($FS$3,'Summary sales'!$A$7:$BX$7,0))</f>
        <v>3826.1899999999441</v>
      </c>
      <c r="FU7" s="325">
        <f t="shared" si="44"/>
        <v>808.14838709671722</v>
      </c>
      <c r="FV7" s="326">
        <f t="shared" si="100"/>
        <v>1.2677724467554021</v>
      </c>
      <c r="FW7" s="325">
        <f>INDEX('SO MEI 2026 REV 4'!$B$6:$BH$52,MATCH(B7,'SO MEI 2026 REV 4'!$B$6:$B$52,0),MATCH($FW$3,'SO MEI 2026 REV 4'!$B$5:$XH$5,0))</f>
        <v>2044.9996774193546</v>
      </c>
      <c r="FX7" s="325">
        <f>INDEX('Summary sales'!$A$6:$BX$50,MATCH(B7,'Summary sales'!$A$6:$A$50,0),MATCH($FW$3,'Summary sales'!$A$7:$BX$7,0))</f>
        <v>86.830000000074506</v>
      </c>
      <c r="FY7" s="325">
        <f t="shared" si="45"/>
        <v>-1958.1696774192801</v>
      </c>
      <c r="FZ7" s="326">
        <f t="shared" si="101"/>
        <v>4.2459664399384082E-2</v>
      </c>
      <c r="GA7" s="325">
        <f>INDEX('SO MEI 2026 REV 4'!$B$6:$BH$52,MATCH(B7,'SO MEI 2026 REV 4'!$B$6:$B$52,0),MATCH($GA$3,'SO MEI 2026 REV 4'!$B$5:$XH$5,0))</f>
        <v>369.61070967741654</v>
      </c>
      <c r="GB7" s="325">
        <f>INDEX('Summary sales'!$A$6:$BX$50,MATCH(B7,'Summary sales'!$A$6:$A$50,0),MATCH($GA$3,'Summary sales'!$A$7:$BX$7,0))</f>
        <v>0</v>
      </c>
      <c r="GC7" s="325">
        <f t="shared" si="46"/>
        <v>-369.61070967741654</v>
      </c>
      <c r="GD7" s="326">
        <f t="shared" si="102"/>
        <v>0</v>
      </c>
      <c r="GE7" s="325">
        <f>INDEX('SO MEI 2026 REV 4'!$B$6:$BH$52,MATCH(B7,'SO MEI 2026 REV 4'!$B$6:$B$52,0),MATCH($GE$3,'SO MEI 2026 REV 4'!$B$5:$XH$5,0))</f>
        <v>0</v>
      </c>
      <c r="GF7" s="325">
        <f>INDEX('Summary sales'!$A$6:$BX$50,MATCH(B7,'Summary sales'!$A$6:$A$50,0),MATCH($GE$3,'Summary sales'!$A$7:$BX$7,0))</f>
        <v>0</v>
      </c>
      <c r="GG7" s="325">
        <f t="shared" si="47"/>
        <v>0</v>
      </c>
      <c r="GH7" s="326" t="e">
        <f t="shared" si="103"/>
        <v>#DIV/0!</v>
      </c>
      <c r="GI7" s="325">
        <f>INDEX('SO MEI 2026 REV 4'!$B$6:$BH$52,MATCH(B7,'SO MEI 2026 REV 4'!$B$6:$B$52,0),MATCH($GI$3,'SO MEI 2026 REV 4'!$B$5:$XH$5,0))</f>
        <v>0</v>
      </c>
      <c r="GJ7" s="325">
        <f>INDEX('Summary sales'!$A$6:$BX$50,MATCH($B7,'Summary sales'!$A$6:$A$50,0),MATCH($GI$3,'Summary sales'!$A$7:$BX$7,0))</f>
        <v>0</v>
      </c>
      <c r="GK7" s="325">
        <f t="shared" si="48"/>
        <v>0</v>
      </c>
      <c r="GL7" s="326" t="e">
        <f t="shared" si="104"/>
        <v>#DIV/0!</v>
      </c>
      <c r="GM7" s="325">
        <f>INDEX('SO MEI 2026 REV 4'!$B$6:$BH$52,MATCH(B7,'SO MEI 2026 REV 4'!$B$6:$B$52,0),MATCH($GM$3,'SO MEI 2026 REV 4'!$B$5:$XH$5,0))</f>
        <v>0</v>
      </c>
      <c r="GN7" s="325">
        <f>INDEX('Summary sales'!$A$6:$BX$50,MATCH($B7,'Summary sales'!$A$6:$A$50,0),MATCH($GM$3,'Summary sales'!$A$7:$BX$7,0))</f>
        <v>0</v>
      </c>
      <c r="GO7" s="325">
        <f t="shared" si="49"/>
        <v>0</v>
      </c>
      <c r="GP7" s="326" t="e">
        <f t="shared" si="105"/>
        <v>#DIV/0!</v>
      </c>
      <c r="GQ7" s="325">
        <f>INDEX('SO MEI 2026 REV 4'!$B$6:$BH$52,MATCH(B7,'SO MEI 2026 REV 4'!$B$6:$B$52,0),MATCH($GQ$3,'SO MEI 2026 REV 4'!$B$5:$XH$5,0))</f>
        <v>1800</v>
      </c>
      <c r="GR7" s="325">
        <f>INDEX('Summary sales'!$A$6:$BX$50,MATCH(B7,'Summary sales'!$A$6:$A$50,0),MATCH($GQ$3,'Summary sales'!$A$7:$BX$7,0))</f>
        <v>1879.8649999999907</v>
      </c>
      <c r="GS7" s="325">
        <f t="shared" si="50"/>
        <v>79.864999999990687</v>
      </c>
      <c r="GT7" s="326">
        <f t="shared" si="106"/>
        <v>1.0443694444444394</v>
      </c>
      <c r="GU7" s="325">
        <f>INDEX('SO MEI 2026 REV 4'!$B$6:$BH$52,MATCH(B7,'SO MEI 2026 REV 4'!$B$6:$B$52,0),MATCH($GU$3,'SO MEI 2026 REV 4'!$B$5:$XH$5,0))</f>
        <v>2499.7025806451697</v>
      </c>
      <c r="GV7" s="325">
        <f>INDEX('Summary sales'!$A$6:$BX$50,MATCH(B7,'Summary sales'!$A$6:$A$50,0),MATCH($GU$3,'Summary sales'!$A$7:$BX$7,0))</f>
        <v>1181.8900000001304</v>
      </c>
      <c r="GW7" s="325">
        <f t="shared" si="51"/>
        <v>-1317.8125806450394</v>
      </c>
      <c r="GX7" s="326">
        <f t="shared" si="107"/>
        <v>0.47281224940572181</v>
      </c>
      <c r="GY7" s="325">
        <f>INDEX('SO MEI 2026 REV 4'!$B$6:$BH$52,MATCH(B7,'SO MEI 2026 REV 4'!$B$6:$B$52,0),MATCH($GY$3,'SO MEI 2026 REV 4'!$B$5:$XH$5,0))</f>
        <v>6600</v>
      </c>
      <c r="GZ7" s="325">
        <f>INDEX('Summary sales'!$A$6:$BX$50,MATCH(B7,'Summary sales'!$A$6:$A$50,0),MATCH($GY$3,'Summary sales'!$A$7:$BX$7,0))</f>
        <v>4559.99</v>
      </c>
      <c r="HA7" s="325">
        <f t="shared" si="108"/>
        <v>-2040.0100000000002</v>
      </c>
      <c r="HB7" s="326">
        <f t="shared" si="109"/>
        <v>0.69090757575757578</v>
      </c>
      <c r="HC7" s="325">
        <f>INDEX('SO MEI 2026 REV 4'!$B$6:$BH$52,MATCH(B7,'SO MEI 2026 REV 4'!$B$6:$B$52,0),MATCH($HC$3,'SO MEI 2026 REV 4'!$B$5:$XH$5,0))</f>
        <v>0</v>
      </c>
      <c r="HD7" s="325">
        <f>INDEX('Summary sales'!$A$6:$BX$50,MATCH(B7,'Summary sales'!$A$6:$A$50,0),MATCH($HC$3,'Summary sales'!$A$7:$BX$7,0))</f>
        <v>0</v>
      </c>
      <c r="HE7" s="325">
        <f t="shared" si="53"/>
        <v>0</v>
      </c>
      <c r="HF7" s="366" t="e">
        <f t="shared" si="110"/>
        <v>#DIV/0!</v>
      </c>
    </row>
    <row r="8" spans="1:229" ht="15" customHeight="1">
      <c r="A8" s="541"/>
      <c r="B8" s="329" t="s">
        <v>57</v>
      </c>
      <c r="C8" s="330"/>
      <c r="D8" s="331">
        <f>SUM(D5:D7)</f>
        <v>428398.42500000005</v>
      </c>
      <c r="E8" s="331">
        <f t="shared" ref="E8:BP8" ca="1" si="111">SUM(E5:E7)</f>
        <v>358789.26100000174</v>
      </c>
      <c r="F8" s="331">
        <f t="shared" ca="1" si="111"/>
        <v>-69609.163999998273</v>
      </c>
      <c r="G8" s="332">
        <f ca="1">AVERAGE(G5:G7)</f>
        <v>0.85072642174009061</v>
      </c>
      <c r="H8" s="331">
        <f t="shared" si="111"/>
        <v>733.57290322580695</v>
      </c>
      <c r="I8" s="331">
        <f t="shared" si="111"/>
        <v>184.35000000009313</v>
      </c>
      <c r="J8" s="331">
        <f t="shared" si="111"/>
        <v>-549.22290322571382</v>
      </c>
      <c r="K8" s="332" t="e">
        <f>AVERAGE(K5:K7)</f>
        <v>#DIV/0!</v>
      </c>
      <c r="L8" s="331">
        <f t="shared" si="111"/>
        <v>5000</v>
      </c>
      <c r="M8" s="331">
        <f t="shared" si="111"/>
        <v>833.09999999962747</v>
      </c>
      <c r="N8" s="331">
        <f t="shared" si="111"/>
        <v>-4166.9000000003725</v>
      </c>
      <c r="O8" s="332">
        <f>AVERAGE(O5:O7)</f>
        <v>0.27769999999987582</v>
      </c>
      <c r="P8" s="331">
        <f t="shared" si="111"/>
        <v>2759.4625806451713</v>
      </c>
      <c r="Q8" s="331">
        <f t="shared" si="111"/>
        <v>2194.5300000002608</v>
      </c>
      <c r="R8" s="331">
        <f t="shared" si="111"/>
        <v>-564.93258064491056</v>
      </c>
      <c r="S8" s="332">
        <f>AVERAGE(S5:S7)</f>
        <v>0.8177096271481562</v>
      </c>
      <c r="T8" s="331">
        <f t="shared" si="111"/>
        <v>4282.0322580645316</v>
      </c>
      <c r="U8" s="331">
        <f t="shared" si="111"/>
        <v>0</v>
      </c>
      <c r="V8" s="331">
        <f t="shared" si="111"/>
        <v>-4282.0322580645316</v>
      </c>
      <c r="W8" s="332" t="e">
        <f>AVERAGE(W5:W7)</f>
        <v>#DIV/0!</v>
      </c>
      <c r="X8" s="331">
        <f t="shared" si="111"/>
        <v>1932.0619354838727</v>
      </c>
      <c r="Y8" s="331">
        <f t="shared" si="111"/>
        <v>1602.7099999999627</v>
      </c>
      <c r="Z8" s="331">
        <f t="shared" si="111"/>
        <v>-329.35193548390987</v>
      </c>
      <c r="AA8" s="332">
        <f>AVERAGE(AA5:AA7)</f>
        <v>0.82953344847020871</v>
      </c>
      <c r="AB8" s="331">
        <f t="shared" si="111"/>
        <v>0</v>
      </c>
      <c r="AC8" s="331">
        <f t="shared" si="111"/>
        <v>0</v>
      </c>
      <c r="AD8" s="331">
        <f t="shared" si="111"/>
        <v>0</v>
      </c>
      <c r="AE8" s="332" t="e">
        <f>AVERAGE(AE5:AE7)</f>
        <v>#DIV/0!</v>
      </c>
      <c r="AF8" s="331">
        <f t="shared" si="111"/>
        <v>0</v>
      </c>
      <c r="AG8" s="331">
        <f t="shared" si="111"/>
        <v>15.920000000012806</v>
      </c>
      <c r="AH8" s="331">
        <f t="shared" si="111"/>
        <v>15.920000000012806</v>
      </c>
      <c r="AI8" s="332" t="e">
        <f>AVERAGE(AI5:AI7)</f>
        <v>#DIV/0!</v>
      </c>
      <c r="AJ8" s="331">
        <f t="shared" si="111"/>
        <v>1811.2896774193466</v>
      </c>
      <c r="AK8" s="331">
        <f t="shared" si="111"/>
        <v>1393.2000000000698</v>
      </c>
      <c r="AL8" s="331">
        <f t="shared" si="111"/>
        <v>-418.08967741927677</v>
      </c>
      <c r="AM8" s="332">
        <f>AVERAGE(AM5:AM7)</f>
        <v>0.76917569694597143</v>
      </c>
      <c r="AN8" s="331">
        <f t="shared" si="111"/>
        <v>2019.8264516129011</v>
      </c>
      <c r="AO8" s="331">
        <f t="shared" si="111"/>
        <v>1119.2999999999302</v>
      </c>
      <c r="AP8" s="331">
        <f t="shared" si="111"/>
        <v>-900.52645161297096</v>
      </c>
      <c r="AQ8" s="332">
        <f>AVERAGE(AQ5:AQ7)</f>
        <v>0.55415652127247395</v>
      </c>
      <c r="AR8" s="331">
        <f t="shared" si="111"/>
        <v>7014.1990322580623</v>
      </c>
      <c r="AS8" s="331">
        <f t="shared" si="111"/>
        <v>0</v>
      </c>
      <c r="AT8" s="331">
        <f t="shared" si="111"/>
        <v>-7014.1990322580623</v>
      </c>
      <c r="AU8" s="332" t="e">
        <f>AVERAGE(AU5:AU7)</f>
        <v>#DIV/0!</v>
      </c>
      <c r="AV8" s="331">
        <f t="shared" si="111"/>
        <v>13200.124516129043</v>
      </c>
      <c r="AW8" s="331">
        <f t="shared" si="111"/>
        <v>9317.3500000000931</v>
      </c>
      <c r="AX8" s="331">
        <f t="shared" si="111"/>
        <v>-3882.7745161289495</v>
      </c>
      <c r="AY8" s="332" t="e">
        <f>AVERAGE(AY5:AY7)</f>
        <v>#DIV/0!</v>
      </c>
      <c r="AZ8" s="331">
        <f t="shared" si="111"/>
        <v>3474.3264516129029</v>
      </c>
      <c r="BA8" s="331">
        <f t="shared" si="111"/>
        <v>48.770000000018626</v>
      </c>
      <c r="BB8" s="331">
        <f t="shared" si="111"/>
        <v>-3425.5564516128843</v>
      </c>
      <c r="BC8" s="332">
        <f>AVERAGE(BC5:BC7)</f>
        <v>5.4188888888909582E-2</v>
      </c>
      <c r="BD8" s="331">
        <f t="shared" si="111"/>
        <v>1000</v>
      </c>
      <c r="BE8" s="331">
        <f t="shared" si="111"/>
        <v>10.559999999997672</v>
      </c>
      <c r="BF8" s="331">
        <f t="shared" si="111"/>
        <v>-989.44000000000233</v>
      </c>
      <c r="BG8" s="332" t="e">
        <f>AVERAGE(BG5:BG7)</f>
        <v>#DIV/0!</v>
      </c>
      <c r="BH8" s="331">
        <f t="shared" si="111"/>
        <v>12000</v>
      </c>
      <c r="BI8" s="331">
        <f t="shared" si="111"/>
        <v>11131.299999999814</v>
      </c>
      <c r="BJ8" s="331">
        <f t="shared" si="111"/>
        <v>-868.70000000018626</v>
      </c>
      <c r="BK8" s="332">
        <f>AVERAGE(BK5:BK7)</f>
        <v>0.92760833333331771</v>
      </c>
      <c r="BL8" s="331">
        <f t="shared" si="111"/>
        <v>15000.114193548383</v>
      </c>
      <c r="BM8" s="331">
        <f t="shared" si="111"/>
        <v>15431.669999999925</v>
      </c>
      <c r="BN8" s="331">
        <f t="shared" si="111"/>
        <v>431.55580645154259</v>
      </c>
      <c r="BO8" s="332" t="e">
        <f>AVERAGE(BO5:BO7)</f>
        <v>#DIV/0!</v>
      </c>
      <c r="BP8" s="331">
        <f t="shared" si="111"/>
        <v>3900</v>
      </c>
      <c r="BQ8" s="331">
        <f t="shared" ref="BQ8:EE8" si="112">SUM(BQ5:BQ7)</f>
        <v>3744.2800000000279</v>
      </c>
      <c r="BR8" s="331">
        <f t="shared" si="112"/>
        <v>-155.71999999997206</v>
      </c>
      <c r="BS8" s="332">
        <f>AVERAGE(BS5:BS7)</f>
        <v>0.96007179487180194</v>
      </c>
      <c r="BT8" s="331">
        <f t="shared" si="112"/>
        <v>1000</v>
      </c>
      <c r="BU8" s="331">
        <f t="shared" si="112"/>
        <v>1479.4889999999432</v>
      </c>
      <c r="BV8" s="331">
        <f t="shared" si="112"/>
        <v>479.48899999994319</v>
      </c>
      <c r="BW8" s="332" t="e">
        <f>AVERAGE(BW5:BW7)</f>
        <v>#DIV/0!</v>
      </c>
      <c r="BX8" s="331">
        <f t="shared" si="112"/>
        <v>8000</v>
      </c>
      <c r="BY8" s="331">
        <f t="shared" ca="1" si="112"/>
        <v>0</v>
      </c>
      <c r="BZ8" s="331">
        <f t="shared" ca="1" si="112"/>
        <v>-8000</v>
      </c>
      <c r="CA8" s="332" t="e">
        <f ca="1">AVERAGE(CA5:CA7)</f>
        <v>#DIV/0!</v>
      </c>
      <c r="CB8" s="331">
        <f t="shared" si="112"/>
        <v>210.16451612903199</v>
      </c>
      <c r="CC8" s="331">
        <f t="shared" si="112"/>
        <v>0</v>
      </c>
      <c r="CD8" s="331">
        <f t="shared" si="112"/>
        <v>-210.16451612903199</v>
      </c>
      <c r="CE8" s="332">
        <f>AVERAGE(CE5:CE7)</f>
        <v>0</v>
      </c>
      <c r="CF8" s="331">
        <f t="shared" si="112"/>
        <v>268.35483870967744</v>
      </c>
      <c r="CG8" s="331">
        <f t="shared" si="112"/>
        <v>202.03200000000652</v>
      </c>
      <c r="CH8" s="331">
        <f t="shared" si="112"/>
        <v>-66.322838709670904</v>
      </c>
      <c r="CI8" s="332">
        <f>AVERAGE(CI5:CI7)</f>
        <v>0.75285394879194634</v>
      </c>
      <c r="CJ8" s="331">
        <f t="shared" si="112"/>
        <v>5500</v>
      </c>
      <c r="CK8" s="331">
        <f t="shared" si="112"/>
        <v>3979.6999999997206</v>
      </c>
      <c r="CL8" s="331">
        <f t="shared" si="112"/>
        <v>-1520.3000000002794</v>
      </c>
      <c r="CM8" s="332">
        <f>AVERAGE(CM5:CM7)</f>
        <v>0.47547142857131325</v>
      </c>
      <c r="CN8" s="331">
        <f t="shared" si="112"/>
        <v>3000</v>
      </c>
      <c r="CO8" s="331">
        <f t="shared" si="112"/>
        <v>0</v>
      </c>
      <c r="CP8" s="331">
        <f t="shared" si="112"/>
        <v>-3000</v>
      </c>
      <c r="CQ8" s="331">
        <f t="shared" si="112"/>
        <v>0</v>
      </c>
      <c r="CR8" s="331">
        <f t="shared" si="112"/>
        <v>0</v>
      </c>
      <c r="CS8" s="331">
        <f t="shared" si="112"/>
        <v>0</v>
      </c>
      <c r="CT8" s="332" t="e">
        <f>AVERAGE(CT5:CT7)</f>
        <v>#DIV/0!</v>
      </c>
      <c r="CU8" s="331">
        <f t="shared" si="112"/>
        <v>4000</v>
      </c>
      <c r="CV8" s="331">
        <f t="shared" si="112"/>
        <v>14920.510000000009</v>
      </c>
      <c r="CW8" s="331">
        <f t="shared" si="112"/>
        <v>10920.510000000009</v>
      </c>
      <c r="CX8" s="332" t="e">
        <f>AVERAGE(CX5:CX7)</f>
        <v>#DIV/0!</v>
      </c>
      <c r="CY8" s="331">
        <f t="shared" si="112"/>
        <v>13000</v>
      </c>
      <c r="CZ8" s="331">
        <f t="shared" si="112"/>
        <v>9963.9000000001397</v>
      </c>
      <c r="DA8" s="331">
        <f t="shared" si="112"/>
        <v>-3036.0999999998603</v>
      </c>
      <c r="DB8" s="332">
        <f>AVERAGE(DB5:DB7)</f>
        <v>0.66426000000000929</v>
      </c>
      <c r="DC8" s="331">
        <f t="shared" si="112"/>
        <v>26659.554548387085</v>
      </c>
      <c r="DD8" s="331">
        <f t="shared" si="112"/>
        <v>30709.056000001729</v>
      </c>
      <c r="DE8" s="331">
        <f t="shared" si="112"/>
        <v>4049.5014516146439</v>
      </c>
      <c r="DF8" s="332">
        <f>AVERAGE(DF5:DF7)</f>
        <v>1.4362851359610964</v>
      </c>
      <c r="DG8" s="331">
        <f t="shared" si="112"/>
        <v>6062.5809677419275</v>
      </c>
      <c r="DH8" s="331">
        <f t="shared" si="112"/>
        <v>5131.4900000002235</v>
      </c>
      <c r="DI8" s="331">
        <f t="shared" si="112"/>
        <v>-931.09096774170416</v>
      </c>
      <c r="DJ8" s="332">
        <f>AVERAGE(DJ5:DJ7)</f>
        <v>0.84642003584019798</v>
      </c>
      <c r="DK8" s="331">
        <f t="shared" si="112"/>
        <v>1600</v>
      </c>
      <c r="DL8" s="331">
        <f t="shared" si="112"/>
        <v>23.839999999967404</v>
      </c>
      <c r="DM8" s="331">
        <f t="shared" si="112"/>
        <v>-1576.1600000000326</v>
      </c>
      <c r="DN8" s="332" t="e">
        <f>AVERAGE(DN5:DN7)</f>
        <v>#DIV/0!</v>
      </c>
      <c r="DO8" s="331">
        <f t="shared" si="112"/>
        <v>11199.851935483875</v>
      </c>
      <c r="DP8" s="331">
        <f t="shared" si="112"/>
        <v>760.99000000022352</v>
      </c>
      <c r="DQ8" s="331">
        <f t="shared" si="112"/>
        <v>-10438.861935483652</v>
      </c>
      <c r="DR8" s="332">
        <f>AVERAGE(DR5:DR7)</f>
        <v>8.4558617821413273E-2</v>
      </c>
      <c r="DS8" s="331">
        <f t="shared" si="112"/>
        <v>0</v>
      </c>
      <c r="DT8" s="331">
        <f t="shared" si="112"/>
        <v>0</v>
      </c>
      <c r="DU8" s="331">
        <f t="shared" si="112"/>
        <v>0</v>
      </c>
      <c r="DV8" s="332" t="e">
        <f>AVERAGE(DV5:DV7)</f>
        <v>#DIV/0!</v>
      </c>
      <c r="DW8" s="331">
        <f t="shared" si="112"/>
        <v>6129.8235483870976</v>
      </c>
      <c r="DX8" s="331">
        <f t="shared" si="112"/>
        <v>4443.339999999851</v>
      </c>
      <c r="DY8" s="331">
        <f t="shared" si="112"/>
        <v>-1686.4835483872464</v>
      </c>
      <c r="DZ8" s="332">
        <f>AVERAGE(DZ5:DZ7)</f>
        <v>0.72487241515606105</v>
      </c>
      <c r="EA8" s="331">
        <f t="shared" si="112"/>
        <v>3999.0606451612903</v>
      </c>
      <c r="EB8" s="331">
        <f t="shared" si="112"/>
        <v>4175.1999999999534</v>
      </c>
      <c r="EC8" s="331">
        <f t="shared" si="112"/>
        <v>176.13935483866317</v>
      </c>
      <c r="ED8" s="332" t="e">
        <f>AVERAGE(ED5:ED7)</f>
        <v>#DIV/0!</v>
      </c>
      <c r="EE8" s="331">
        <f t="shared" si="112"/>
        <v>2000</v>
      </c>
      <c r="EF8" s="331">
        <f t="shared" ref="EF8:GQ8" si="113">SUM(EF5:EF7)</f>
        <v>730.28000000002794</v>
      </c>
      <c r="EG8" s="331">
        <f t="shared" si="113"/>
        <v>-1269.7199999999721</v>
      </c>
      <c r="EH8" s="332" t="e">
        <f>AVERAGE(EH5:EH7)</f>
        <v>#DIV/0!</v>
      </c>
      <c r="EI8" s="331">
        <f t="shared" si="113"/>
        <v>33021.142258064538</v>
      </c>
      <c r="EJ8" s="331">
        <f t="shared" si="113"/>
        <v>26731.639999999665</v>
      </c>
      <c r="EK8" s="331">
        <f t="shared" si="113"/>
        <v>-6289.5022580648711</v>
      </c>
      <c r="EL8" s="332">
        <f>AVERAGE(EL5:EL7)</f>
        <v>0.80953105107898482</v>
      </c>
      <c r="EM8" s="331">
        <f t="shared" si="113"/>
        <v>4558.6345161290337</v>
      </c>
      <c r="EN8" s="331">
        <f t="shared" si="113"/>
        <v>7635.5900000000838</v>
      </c>
      <c r="EO8" s="331">
        <f t="shared" si="113"/>
        <v>3076.9554838710501</v>
      </c>
      <c r="EP8" s="332">
        <f>AVERAGE(EP5:EP7)</f>
        <v>1.6749730589246379</v>
      </c>
      <c r="EQ8" s="331">
        <f t="shared" si="113"/>
        <v>8999.3483870967684</v>
      </c>
      <c r="ER8" s="331">
        <f t="shared" si="113"/>
        <v>0</v>
      </c>
      <c r="ES8" s="331">
        <f t="shared" si="113"/>
        <v>-8999.3483870967684</v>
      </c>
      <c r="ET8" s="332">
        <f>AVERAGE(ET5:ET7)</f>
        <v>0</v>
      </c>
      <c r="EU8" s="331">
        <f t="shared" si="113"/>
        <v>0</v>
      </c>
      <c r="EV8" s="331">
        <f t="shared" si="113"/>
        <v>7223.5500000000466</v>
      </c>
      <c r="EW8" s="331">
        <f t="shared" si="113"/>
        <v>7223.5500000000466</v>
      </c>
      <c r="EX8" s="332" t="e">
        <f>AVERAGE(EX5:EX7)</f>
        <v>#DIV/0!</v>
      </c>
      <c r="EY8" s="331">
        <f t="shared" si="113"/>
        <v>15000</v>
      </c>
      <c r="EZ8" s="331">
        <f t="shared" si="113"/>
        <v>29449.870000000112</v>
      </c>
      <c r="FA8" s="331">
        <f t="shared" si="113"/>
        <v>14449.870000000112</v>
      </c>
      <c r="FB8" s="332">
        <f>AVERAGE(FB5:FB7)</f>
        <v>1.9633246666666739</v>
      </c>
      <c r="FC8" s="331">
        <f t="shared" si="113"/>
        <v>136000</v>
      </c>
      <c r="FD8" s="331">
        <f t="shared" si="113"/>
        <v>110854.58000000007</v>
      </c>
      <c r="FE8" s="331">
        <f t="shared" si="113"/>
        <v>-25145.419999999925</v>
      </c>
      <c r="FF8" s="332">
        <f>AVERAGE(FF5:FF7)</f>
        <v>0.81911424999999971</v>
      </c>
      <c r="FG8" s="331">
        <f t="shared" si="113"/>
        <v>24000</v>
      </c>
      <c r="FH8" s="331">
        <f t="shared" si="113"/>
        <v>22625.25</v>
      </c>
      <c r="FI8" s="331">
        <f t="shared" si="113"/>
        <v>-1374.75</v>
      </c>
      <c r="FJ8" s="332">
        <f>AVERAGE(FJ5:FJ7)</f>
        <v>0.94271875000000005</v>
      </c>
      <c r="FK8" s="331">
        <f t="shared" si="113"/>
        <v>4500</v>
      </c>
      <c r="FL8" s="331">
        <f t="shared" si="113"/>
        <v>4767.7000000001863</v>
      </c>
      <c r="FM8" s="331">
        <f t="shared" si="113"/>
        <v>267.70000000018626</v>
      </c>
      <c r="FN8" s="332">
        <f>AVERAGE(FN5:FN7)</f>
        <v>1.6111523809526114</v>
      </c>
      <c r="FO8" s="331">
        <f t="shared" si="113"/>
        <v>2180.4454838709698</v>
      </c>
      <c r="FP8" s="331">
        <f t="shared" si="113"/>
        <v>2448.3199999999488</v>
      </c>
      <c r="FQ8" s="331">
        <f t="shared" si="113"/>
        <v>267.87451612897917</v>
      </c>
      <c r="FR8" s="332">
        <f>AVERAGE(FR5:FR7)</f>
        <v>1.1228531133249975</v>
      </c>
      <c r="FS8" s="331">
        <f t="shared" si="113"/>
        <v>9054.1248387096803</v>
      </c>
      <c r="FT8" s="331">
        <f t="shared" si="113"/>
        <v>7531.9399999999441</v>
      </c>
      <c r="FU8" s="331">
        <f t="shared" si="113"/>
        <v>-1522.1848387097366</v>
      </c>
      <c r="FV8" s="332">
        <f>AVERAGE(FV5:FV7)</f>
        <v>0.83187940680894501</v>
      </c>
      <c r="FW8" s="331">
        <f t="shared" si="113"/>
        <v>4089.9993548387092</v>
      </c>
      <c r="FX8" s="331">
        <f t="shared" si="113"/>
        <v>86.830000000074506</v>
      </c>
      <c r="FY8" s="331">
        <f t="shared" si="113"/>
        <v>-4003.1693548386347</v>
      </c>
      <c r="FZ8" s="332" t="e">
        <f>AVERAGE(FZ5:FZ7)</f>
        <v>#DIV/0!</v>
      </c>
      <c r="GA8" s="331">
        <f t="shared" si="113"/>
        <v>739.22141935483307</v>
      </c>
      <c r="GB8" s="331">
        <f t="shared" si="113"/>
        <v>0</v>
      </c>
      <c r="GC8" s="331">
        <f t="shared" si="113"/>
        <v>-739.22141935483307</v>
      </c>
      <c r="GD8" s="332" t="e">
        <f>AVERAGE(GD5:GD7)</f>
        <v>#DIV/0!</v>
      </c>
      <c r="GE8" s="331">
        <f t="shared" si="113"/>
        <v>0</v>
      </c>
      <c r="GF8" s="331">
        <f t="shared" si="113"/>
        <v>0</v>
      </c>
      <c r="GG8" s="331">
        <f t="shared" si="113"/>
        <v>0</v>
      </c>
      <c r="GH8" s="332" t="e">
        <f>AVERAGE(GH5:GH7)</f>
        <v>#DIV/0!</v>
      </c>
      <c r="GI8" s="331">
        <f t="shared" si="113"/>
        <v>0</v>
      </c>
      <c r="GJ8" s="331">
        <f t="shared" si="113"/>
        <v>0</v>
      </c>
      <c r="GK8" s="331">
        <f t="shared" si="113"/>
        <v>0</v>
      </c>
      <c r="GL8" s="332" t="e">
        <f>AVERAGE(GL5:GL7)</f>
        <v>#DIV/0!</v>
      </c>
      <c r="GM8" s="331">
        <f t="shared" si="113"/>
        <v>0</v>
      </c>
      <c r="GN8" s="331">
        <f t="shared" si="113"/>
        <v>0</v>
      </c>
      <c r="GO8" s="331">
        <f t="shared" si="113"/>
        <v>0</v>
      </c>
      <c r="GP8" s="332" t="e">
        <f>AVERAGE(GP5:GP7)</f>
        <v>#DIV/0!</v>
      </c>
      <c r="GQ8" s="331">
        <f t="shared" si="113"/>
        <v>5400</v>
      </c>
      <c r="GR8" s="331">
        <f t="shared" ref="GR8:HE8" si="114">SUM(GR5:GR7)</f>
        <v>5491.6739999999991</v>
      </c>
      <c r="GS8" s="331">
        <f t="shared" si="114"/>
        <v>91.673999999999069</v>
      </c>
      <c r="GT8" s="332">
        <f>AVERAGE(GT5:GT7)</f>
        <v>1.0169766666666664</v>
      </c>
      <c r="GU8" s="331">
        <f t="shared" si="114"/>
        <v>7499.1077419355097</v>
      </c>
      <c r="GV8" s="331">
        <f t="shared" si="114"/>
        <v>5835.4599999999627</v>
      </c>
      <c r="GW8" s="331">
        <f t="shared" si="114"/>
        <v>-1663.6477419355465</v>
      </c>
      <c r="GX8" s="332">
        <f>AVERAGE(GX5:GX7)</f>
        <v>0.77815390854670374</v>
      </c>
      <c r="GY8" s="331">
        <f t="shared" si="114"/>
        <v>6600</v>
      </c>
      <c r="GZ8" s="331">
        <f t="shared" si="114"/>
        <v>4559.99</v>
      </c>
      <c r="HA8" s="331">
        <f t="shared" si="114"/>
        <v>-2040.0100000000002</v>
      </c>
      <c r="HB8" s="332" t="e">
        <f>AVERAGE(HB5:HB7)</f>
        <v>#DIV/0!</v>
      </c>
      <c r="HC8" s="331">
        <f t="shared" si="114"/>
        <v>0</v>
      </c>
      <c r="HD8" s="331">
        <f t="shared" si="114"/>
        <v>0</v>
      </c>
      <c r="HE8" s="331">
        <f t="shared" si="114"/>
        <v>0</v>
      </c>
      <c r="HF8" s="332" t="e">
        <f>AVERAGE(HF5:HF7)</f>
        <v>#DIV/0!</v>
      </c>
    </row>
    <row r="9" spans="1:229" ht="15" customHeight="1">
      <c r="A9" s="333"/>
      <c r="B9" s="323"/>
      <c r="C9" s="324"/>
      <c r="D9" s="325"/>
      <c r="E9" s="325"/>
      <c r="F9" s="325"/>
      <c r="G9" s="326"/>
      <c r="H9" s="325"/>
      <c r="I9" s="325"/>
      <c r="J9" s="325"/>
      <c r="K9" s="326"/>
      <c r="L9" s="325"/>
      <c r="M9" s="325"/>
      <c r="N9" s="325"/>
      <c r="O9" s="326"/>
      <c r="P9" s="325"/>
      <c r="Q9" s="325"/>
      <c r="R9" s="325"/>
      <c r="S9" s="326"/>
      <c r="T9" s="325"/>
      <c r="U9" s="325"/>
      <c r="V9" s="325"/>
      <c r="W9" s="326"/>
      <c r="X9" s="325"/>
      <c r="Y9" s="325"/>
      <c r="Z9" s="325"/>
      <c r="AA9" s="326"/>
      <c r="AB9" s="325"/>
      <c r="AC9" s="325"/>
      <c r="AD9" s="325"/>
      <c r="AE9" s="326"/>
      <c r="AF9" s="325"/>
      <c r="AG9" s="325"/>
      <c r="AH9" s="325"/>
      <c r="AI9" s="326"/>
      <c r="AJ9" s="325"/>
      <c r="AK9" s="325"/>
      <c r="AL9" s="325"/>
      <c r="AM9" s="326"/>
      <c r="AN9" s="325"/>
      <c r="AO9" s="325"/>
      <c r="AP9" s="325"/>
      <c r="AQ9" s="326"/>
      <c r="AR9" s="325"/>
      <c r="AS9" s="325"/>
      <c r="AT9" s="325"/>
      <c r="AU9" s="326"/>
      <c r="AV9" s="325"/>
      <c r="AW9" s="325"/>
      <c r="AX9" s="325"/>
      <c r="AY9" s="326"/>
      <c r="AZ9" s="325"/>
      <c r="BA9" s="325"/>
      <c r="BB9" s="325"/>
      <c r="BC9" s="326"/>
      <c r="BD9" s="325"/>
      <c r="BE9" s="325"/>
      <c r="BF9" s="325"/>
      <c r="BG9" s="326"/>
      <c r="BH9" s="325"/>
      <c r="BI9" s="325"/>
      <c r="BJ9" s="325"/>
      <c r="BK9" s="326"/>
      <c r="BL9" s="325"/>
      <c r="BM9" s="325"/>
      <c r="BN9" s="325"/>
      <c r="BO9" s="326"/>
      <c r="BP9" s="325"/>
      <c r="BQ9" s="325"/>
      <c r="BR9" s="325"/>
      <c r="BS9" s="326"/>
      <c r="BT9" s="325"/>
      <c r="BU9" s="325"/>
      <c r="BV9" s="325"/>
      <c r="BW9" s="326"/>
      <c r="BX9" s="325"/>
      <c r="BY9" s="325"/>
      <c r="BZ9" s="325"/>
      <c r="CA9" s="326"/>
      <c r="CB9" s="325"/>
      <c r="CC9" s="325"/>
      <c r="CD9" s="325"/>
      <c r="CE9" s="326"/>
      <c r="CF9" s="325"/>
      <c r="CG9" s="325"/>
      <c r="CH9" s="325"/>
      <c r="CI9" s="326"/>
      <c r="CJ9" s="325"/>
      <c r="CK9" s="325"/>
      <c r="CL9" s="325"/>
      <c r="CM9" s="326"/>
      <c r="CN9" s="325"/>
      <c r="CO9" s="325"/>
      <c r="CP9" s="325"/>
      <c r="CQ9" s="325"/>
      <c r="CR9" s="325"/>
      <c r="CS9" s="325"/>
      <c r="CT9" s="326"/>
      <c r="CU9" s="325"/>
      <c r="CV9" s="325"/>
      <c r="CW9" s="325"/>
      <c r="CX9" s="326"/>
      <c r="CY9" s="325"/>
      <c r="CZ9" s="325"/>
      <c r="DA9" s="325"/>
      <c r="DB9" s="326"/>
      <c r="DC9" s="325"/>
      <c r="DD9" s="325"/>
      <c r="DE9" s="325"/>
      <c r="DF9" s="326"/>
      <c r="DG9" s="325"/>
      <c r="DH9" s="325"/>
      <c r="DI9" s="325"/>
      <c r="DJ9" s="326"/>
      <c r="DK9" s="325"/>
      <c r="DL9" s="325"/>
      <c r="DM9" s="325"/>
      <c r="DN9" s="326"/>
      <c r="DO9" s="325"/>
      <c r="DP9" s="325"/>
      <c r="DQ9" s="325"/>
      <c r="DR9" s="326"/>
      <c r="DS9" s="325"/>
      <c r="DT9" s="325"/>
      <c r="DU9" s="325"/>
      <c r="DV9" s="326"/>
      <c r="DW9" s="325"/>
      <c r="DX9" s="325"/>
      <c r="DY9" s="325"/>
      <c r="DZ9" s="326"/>
      <c r="EA9" s="325"/>
      <c r="EB9" s="325"/>
      <c r="EC9" s="325"/>
      <c r="ED9" s="326"/>
      <c r="EE9" s="325"/>
      <c r="EF9" s="325"/>
      <c r="EG9" s="325"/>
      <c r="EH9" s="326"/>
      <c r="EI9" s="325"/>
      <c r="EJ9" s="325"/>
      <c r="EK9" s="325"/>
      <c r="EL9" s="326"/>
      <c r="EM9" s="325"/>
      <c r="EN9" s="325"/>
      <c r="EO9" s="325"/>
      <c r="EP9" s="326"/>
      <c r="EQ9" s="325"/>
      <c r="ER9" s="325"/>
      <c r="ES9" s="325"/>
      <c r="ET9" s="326"/>
      <c r="EU9" s="325"/>
      <c r="EV9" s="325"/>
      <c r="EW9" s="325"/>
      <c r="EX9" s="326"/>
      <c r="EY9" s="325"/>
      <c r="EZ9" s="325"/>
      <c r="FA9" s="325"/>
      <c r="FB9" s="326"/>
      <c r="FC9" s="325"/>
      <c r="FD9" s="325"/>
      <c r="FE9" s="325"/>
      <c r="FF9" s="326"/>
      <c r="FG9" s="325"/>
      <c r="FH9" s="325"/>
      <c r="FI9" s="325"/>
      <c r="FJ9" s="326"/>
      <c r="FK9" s="325"/>
      <c r="FL9" s="325"/>
      <c r="FM9" s="325"/>
      <c r="FN9" s="326"/>
      <c r="FO9" s="325"/>
      <c r="FP9" s="325"/>
      <c r="FQ9" s="325"/>
      <c r="FR9" s="326"/>
      <c r="FS9" s="325"/>
      <c r="FT9" s="325"/>
      <c r="FU9" s="325"/>
      <c r="FV9" s="326"/>
      <c r="FW9" s="325"/>
      <c r="FX9" s="325"/>
      <c r="FY9" s="325"/>
      <c r="FZ9" s="326"/>
      <c r="GA9" s="325"/>
      <c r="GB9" s="325"/>
      <c r="GC9" s="325"/>
      <c r="GD9" s="326"/>
      <c r="GE9" s="325"/>
      <c r="GF9" s="325"/>
      <c r="GG9" s="325"/>
      <c r="GH9" s="326"/>
      <c r="GI9" s="325"/>
      <c r="GJ9" s="325"/>
      <c r="GK9" s="325"/>
      <c r="GL9" s="326"/>
      <c r="GM9" s="325"/>
      <c r="GN9" s="325"/>
      <c r="GO9" s="325"/>
      <c r="GP9" s="326"/>
      <c r="GQ9" s="325"/>
      <c r="GR9" s="325"/>
      <c r="GS9" s="325"/>
      <c r="GT9" s="326"/>
      <c r="GU9" s="325"/>
      <c r="GV9" s="325"/>
      <c r="GW9" s="325"/>
      <c r="GX9" s="326"/>
      <c r="GY9" s="325"/>
      <c r="GZ9" s="325"/>
      <c r="HA9" s="325"/>
      <c r="HB9" s="326"/>
      <c r="HC9" s="325"/>
      <c r="HD9" s="325"/>
      <c r="HE9" s="325"/>
      <c r="HF9" s="366"/>
    </row>
    <row r="10" spans="1:229" ht="15" customHeight="1">
      <c r="A10" s="641">
        <f>A5+1</f>
        <v>19</v>
      </c>
      <c r="B10" s="323">
        <f>B7+1</f>
        <v>46146</v>
      </c>
      <c r="C10" s="324" t="str">
        <f t="shared" ref="C10:C13" si="115">TEXT(B10,"ddd")</f>
        <v>Sen</v>
      </c>
      <c r="D10" s="325">
        <f t="shared" ref="D10:D13" si="116">SUMIF($H$4:$HE$4,$D$4,H10:HE10)</f>
        <v>180251.94232258061</v>
      </c>
      <c r="E10" s="325">
        <f t="shared" ref="E10:E13" ca="1" si="117">SUMIF($H$4:$HE$4,$E$4,H10:HE10)</f>
        <v>174893.73199999973</v>
      </c>
      <c r="F10" s="325">
        <f t="shared" ref="F10:F13" ca="1" si="118">E10-D10</f>
        <v>-5358.2103225808823</v>
      </c>
      <c r="G10" s="326">
        <f t="shared" ref="G10:G13" ca="1" si="119">E10/D10</f>
        <v>0.97027377206847631</v>
      </c>
      <c r="H10" s="325">
        <f>INDEX('SO MEI 2026 REV 4'!$B$6:$BH$52,MATCH(B10,'SO MEI 2026 REV 4'!$B$6:$B$52,0),MATCH($H$3,'SO MEI 2026 REV 4'!$B$5:$XH$5,0))</f>
        <v>1199.5729032258068</v>
      </c>
      <c r="I10" s="325">
        <f>INDEX('Summary sales'!$A$6:$BX$50,MATCH(B10,'Summary sales'!$A$6:$A$50,0),MATCH($H$3,'Summary sales'!$A$7:$BX$7,0))</f>
        <v>581.14999999990687</v>
      </c>
      <c r="J10" s="325">
        <f t="shared" ref="J10:J13" si="120">I10-H10</f>
        <v>-618.42290322589997</v>
      </c>
      <c r="K10" s="326">
        <f t="shared" ref="K10:K13" si="121">I10/H10</f>
        <v>0.48446409420979691</v>
      </c>
      <c r="L10" s="325">
        <f>INDEX('SO MEI 2026 REV 4'!$B$6:$BH$52,MATCH(B10,'SO MEI 2026 REV 4'!$B$6:$B$52,0),MATCH($L$3,'SO MEI 2026 REV 4'!$B$5:$XH$5,0))</f>
        <v>3000</v>
      </c>
      <c r="M10" s="325">
        <f>INDEX('Summary sales'!$A$6:$BX$50,MATCH($B10,'Summary sales'!$A$6:$A$50,0),MATCH($L$3,'Summary sales'!$A$7:$BX$7,0))</f>
        <v>1966.7599999997765</v>
      </c>
      <c r="N10" s="325">
        <f t="shared" ref="N10:N13" si="122">M10-L10</f>
        <v>-1033.2400000002235</v>
      </c>
      <c r="O10" s="326">
        <f t="shared" ref="O10:O13" si="123">M10/L10</f>
        <v>0.65558666666659215</v>
      </c>
      <c r="P10" s="325">
        <f>INDEX('SO MEI 2026 REV 4'!$B$6:$BH$52,MATCH(B10,'SO MEI 2026 REV 4'!$B$6:$B$52,0),MATCH($P$3,'SO MEI 2026 REV 4'!$B$5:$XH$5,0))</f>
        <v>1129.7312903225857</v>
      </c>
      <c r="Q10" s="325">
        <f>INDEX('Summary sales'!$A$6:$BX$50,MATCH($B10,'Summary sales'!$A$6:$A$50,0),MATCH($P$3,'Summary sales'!$A$7:$BX$7,0))</f>
        <v>1448.5800000000745</v>
      </c>
      <c r="R10" s="325">
        <f t="shared" ref="R10:R13" si="124">Q10-P10</f>
        <v>318.84870967748884</v>
      </c>
      <c r="S10" s="326">
        <f t="shared" ref="S10:S13" si="125">Q10/P10</f>
        <v>1.2822341139072497</v>
      </c>
      <c r="T10" s="325">
        <f>INDEX('SO MEI 2026 REV 4'!$B$6:$BH$52,MATCH(B10,'SO MEI 2026 REV 4'!$B$6:$B$52,0),MATCH($T$3,'SO MEI 2026 REV 4'!$B$5:$XH$5,0))</f>
        <v>3282.5161290322658</v>
      </c>
      <c r="U10" s="325">
        <f>INDEX('Summary sales'!$A$6:$BX$50,MATCH($B10,'Summary sales'!$A$6:$A$50,0),MATCH($T$3,'Summary sales'!$A$7:$BX$7,0))</f>
        <v>1624.1999999997206</v>
      </c>
      <c r="V10" s="325">
        <f t="shared" ref="V10:V13" si="126">U10-T10</f>
        <v>-1658.3161290325452</v>
      </c>
      <c r="W10" s="326">
        <f t="shared" ref="W10:W13" si="127">U10/T10</f>
        <v>0.49480335698413119</v>
      </c>
      <c r="X10" s="325">
        <f>INDEX('SO MEI 2026 REV 4'!$B$6:$BH$52,MATCH(B10,'SO MEI 2026 REV 4'!$B$6:$B$52,0),MATCH($X$3,'SO MEI 2026 REV 4'!$B$5:$XH$5,0))</f>
        <v>644.02064516129087</v>
      </c>
      <c r="Y10" s="325">
        <f>INDEX('Summary sales'!$A$6:$BX$50,MATCH($B10,'Summary sales'!$A$6:$A$50,0),MATCH($X$3,'Summary sales'!$A$7:$BX$7,0))</f>
        <v>708.4100000000326</v>
      </c>
      <c r="Z10" s="325">
        <f t="shared" ref="Z10:Z13" si="128">Y10-X10</f>
        <v>64.389354838741724</v>
      </c>
      <c r="AA10" s="326">
        <f t="shared" ref="AA10:AA13" si="129">Y10/X10</f>
        <v>1.0999802651087618</v>
      </c>
      <c r="AB10" s="325">
        <f>INDEX('SO MEI 2026 REV 4'!$B$6:$BH$52,MATCH(B10,'SO MEI 2026 REV 4'!$B$6:$B$52,0),MATCH($AB$3,'SO MEI 2026 REV 4'!$B$5:$XH$5,0))</f>
        <v>0</v>
      </c>
      <c r="AC10" s="325">
        <f>INDEX('Summary sales'!$A$6:$BX$50,MATCH($B10,'Summary sales'!$A$6:$A$50,0),MATCH($AB$3,'Summary sales'!$A$7:$BX$7,0))</f>
        <v>0</v>
      </c>
      <c r="AD10" s="325">
        <f t="shared" ref="AD10:AD13" si="130">AC10-AB10</f>
        <v>0</v>
      </c>
      <c r="AE10" s="326" t="e">
        <f t="shared" ref="AE10:AE13" si="131">AC10/AB10</f>
        <v>#DIV/0!</v>
      </c>
      <c r="AF10" s="325">
        <f>INDEX('SO MEI 2026 REV 4'!$B$6:$BH$52,MATCH(B10,'SO MEI 2026 REV 4'!$B$6:$B$52,0),MATCH($AF$3,'SO MEI 2026 REV 4'!$B$5:$XH$5,0))</f>
        <v>499.97064516129024</v>
      </c>
      <c r="AG10" s="325">
        <f>INDEX('Summary sales'!$A$6:$BX$50,MATCH($B10,'Summary sales'!$A$6:$A$50,0),MATCH($AF$3,'Summary sales'!$A$7:$BX$7,0))</f>
        <v>59.569999999977881</v>
      </c>
      <c r="AH10" s="325">
        <f t="shared" ref="AH10:AH13" si="132">AG10-AF10</f>
        <v>-440.40064516131235</v>
      </c>
      <c r="AI10" s="326">
        <f t="shared" ref="AI10:AI13" si="133">AG10/AF10</f>
        <v>0.11914699508160251</v>
      </c>
      <c r="AJ10" s="325">
        <f>INDEX('SO MEI 2026 REV 4'!$B$6:$BH$52,MATCH(B10,'SO MEI 2026 REV 4'!$B$6:$B$52,0),MATCH($AJ$3,'SO MEI 2026 REV 4'!$B$5:$XH$5,0))</f>
        <v>603.76322580644887</v>
      </c>
      <c r="AK10" s="325">
        <f>INDEX('Summary sales'!$A$6:$BX$50,MATCH($B10,'Summary sales'!$A$6:$A$50,0),MATCH($AJ$3,'Summary sales'!$A$7:$BX$7,0))</f>
        <v>947.29999999993015</v>
      </c>
      <c r="AL10" s="325">
        <f t="shared" ref="AL10:AL13" si="134">AK10-AJ10</f>
        <v>343.53677419348128</v>
      </c>
      <c r="AM10" s="326">
        <f t="shared" ref="AM10:AM13" si="135">AK10/AJ10</f>
        <v>1.5689925446098807</v>
      </c>
      <c r="AN10" s="325">
        <f>INDEX('SO MEI 2026 REV 4'!$B$6:$BH$52,MATCH(B10,'SO MEI 2026 REV 4'!$B$6:$B$52,0),MATCH($AN$3,'SO MEI 2026 REV 4'!$B$5:$XH$5,0))</f>
        <v>673.27548387096704</v>
      </c>
      <c r="AO10" s="325">
        <f>INDEX('Summary sales'!$A$6:$BX$50,MATCH($B10,'Summary sales'!$A$6:$A$50,0),MATCH($AN$3,'Summary sales'!$A$7:$BX$7,0))</f>
        <v>741.85000000009313</v>
      </c>
      <c r="AP10" s="325">
        <f t="shared" ref="AP10:AP13" si="136">AO10-AN10</f>
        <v>68.574516129126096</v>
      </c>
      <c r="AQ10" s="326">
        <f t="shared" ref="AQ10:AQ13" si="137">AO10/AN10</f>
        <v>1.1018520914126562</v>
      </c>
      <c r="AR10" s="325">
        <f>INDEX('SO MEI 2026 REV 4'!$B$6:$BH$52,MATCH(B10,'SO MEI 2026 REV 4'!$B$6:$B$52,0),MATCH($AR$3,'SO MEI 2026 REV 4'!$B$5:$XH$5,0))</f>
        <v>5514.1990322580623</v>
      </c>
      <c r="AS10" s="325">
        <f>INDEX('Summary sales'!$A$6:$BX$50,MATCH($B10,'Summary sales'!$A$6:$A$50,0),MATCH($AR$3,'Summary sales'!$A$7:$BX$7,0))</f>
        <v>5205.4900000002235</v>
      </c>
      <c r="AT10" s="325">
        <f t="shared" ref="AT10:AT13" si="138">AS10-AR10</f>
        <v>-308.70903225783877</v>
      </c>
      <c r="AU10" s="326">
        <f t="shared" ref="AU10:AU13" si="139">AS10/AR10</f>
        <v>0.94401561669212686</v>
      </c>
      <c r="AV10" s="325">
        <f>INDEX('SO MEI 2026 REV 4'!$B$6:$BH$52,MATCH(B10,'SO MEI 2026 REV 4'!$B$6:$B$52,0),MATCH($AV$3,'SO MEI 2026 REV 4'!$B$5:$XH$5,0))</f>
        <v>6600.0622580645213</v>
      </c>
      <c r="AW10" s="325">
        <f>INDEX('Summary sales'!$A$6:$BX$50,MATCH($B10,'Summary sales'!$A$6:$A$50,0),MATCH($AV$3,'Summary sales'!$A$7:$BX$7,0))</f>
        <v>6016.1099999998696</v>
      </c>
      <c r="AX10" s="325">
        <f t="shared" ref="AX10:AX13" si="140">AW10-AV10</f>
        <v>-583.95225806465169</v>
      </c>
      <c r="AY10" s="326">
        <f t="shared" ref="AY10:AY13" si="141">AW10/AV10</f>
        <v>0.91152321974673367</v>
      </c>
      <c r="AZ10" s="325">
        <f>INDEX('SO MEI 2026 REV 4'!$B$6:$BH$52,MATCH(B10,'SO MEI 2026 REV 4'!$B$6:$B$52,0),MATCH($AZ$3,'SO MEI 2026 REV 4'!$B$5:$XH$5,0))</f>
        <v>2874.3264516129029</v>
      </c>
      <c r="BA10" s="325">
        <f>INDEX('Summary sales'!$A$6:$BX$50,MATCH($B10,'Summary sales'!$A$6:$A$50,0),MATCH($AZ$3,'Summary sales'!$A$7:$BX$7,0))</f>
        <v>411.65999999991618</v>
      </c>
      <c r="BB10" s="325">
        <f t="shared" ref="BB10:BB13" si="142">BA10-AZ10</f>
        <v>-2462.6664516129867</v>
      </c>
      <c r="BC10" s="326">
        <f t="shared" ref="BC10:BC13" si="143">BA10/AZ10</f>
        <v>0.14321964012435567</v>
      </c>
      <c r="BD10" s="325">
        <f>INDEX('SO MEI 2026 REV 4'!$B$6:$BH$52,MATCH(B10,'SO MEI 2026 REV 4'!$B$6:$B$52,0),MATCH($BD$3,'SO MEI 2026 REV 4'!$B$5:$XH$5,0))</f>
        <v>500</v>
      </c>
      <c r="BE10" s="325">
        <f>INDEX('Summary sales'!$A$6:$BX$50,MATCH($B10,'Summary sales'!$A$6:$A$50,0),MATCH($BD$3,'Summary sales'!$A$7:$BX$7,0))</f>
        <v>364.79000000000087</v>
      </c>
      <c r="BF10" s="325">
        <f t="shared" ref="BF10:BF13" si="144">BE10-BD10</f>
        <v>-135.20999999999913</v>
      </c>
      <c r="BG10" s="326">
        <f t="shared" ref="BG10:BG13" si="145">BE10/BD10</f>
        <v>0.72958000000000178</v>
      </c>
      <c r="BH10" s="325">
        <f>INDEX('SO MEI 2026 REV 4'!$B$6:$BH$52,MATCH(B10,'SO MEI 2026 REV 4'!$B$6:$B$52,0),MATCH($BH$3,'SO MEI 2026 REV 4'!$B$5:$XH$5,0))</f>
        <v>4000</v>
      </c>
      <c r="BI10" s="325">
        <f>INDEX('Summary sales'!$A$6:$BX$50,MATCH($B10,'Summary sales'!$A$6:$A$50,0),MATCH($BH$3,'Summary sales'!$A$7:$BX$7,0))</f>
        <v>3703.1700000001583</v>
      </c>
      <c r="BJ10" s="325">
        <f t="shared" ref="BJ10:BJ13" si="146">BI10-BH10</f>
        <v>-296.82999999984168</v>
      </c>
      <c r="BK10" s="326">
        <f t="shared" ref="BK10:BK13" si="147">BI10/BH10</f>
        <v>0.92579250000003954</v>
      </c>
      <c r="BL10" s="325">
        <f>INDEX('SO MEI 2026 REV 4'!$B$6:$BH$52,MATCH(B10,'SO MEI 2026 REV 4'!$B$6:$B$52,0),MATCH($BL$3,'SO MEI 2026 REV 4'!$B$5:$XH$5,0))</f>
        <v>9000.0570967741915</v>
      </c>
      <c r="BM10" s="325">
        <f>INDEX('Summary sales'!$A$6:$BX$50,MATCH($B10,'Summary sales'!$A$6:$A$50,0),MATCH($BL$3,'Summary sales'!$A$7:$BX$7,0))</f>
        <v>9801.4599999999627</v>
      </c>
      <c r="BN10" s="325">
        <f t="shared" ref="BN10:BN13" si="148">BM10-BL10</f>
        <v>801.4029032257713</v>
      </c>
      <c r="BO10" s="326">
        <f t="shared" ref="BO10:BO13" si="149">BM10/BL10</f>
        <v>1.0890442021210078</v>
      </c>
      <c r="BP10" s="325">
        <f>INDEX('SO MEI 2026 REV 4'!$B$6:$BH$52,MATCH(B10,'SO MEI 2026 REV 4'!$B$6:$B$52,0),MATCH($BP$3,'SO MEI 2026 REV 4'!$B$5:$XH$5,0))</f>
        <v>1300</v>
      </c>
      <c r="BQ10" s="325">
        <f>INDEX('Summary sales'!$A$6:$BX$50,MATCH($B10,'Summary sales'!$A$6:$A$50,0),MATCH($BP$3,'Summary sales'!$A$7:$BX$7,0))</f>
        <v>1353.9699999999721</v>
      </c>
      <c r="BR10" s="325">
        <f t="shared" ref="BR10:BR13" si="150">BQ10-BP10</f>
        <v>53.96999999997206</v>
      </c>
      <c r="BS10" s="326">
        <f t="shared" ref="BS10:BS13" si="151">BQ10/BP10</f>
        <v>1.0415153846153631</v>
      </c>
      <c r="BT10" s="325">
        <f>INDEX('SO MEI 2026 REV 4'!$B$6:$BH$52,MATCH(B10,'SO MEI 2026 REV 4'!$B$6:$B$52,0),MATCH($BT$3,'SO MEI 2026 REV 4'!$B$5:$XH$5,0))</f>
        <v>1000</v>
      </c>
      <c r="BU10" s="325">
        <f>INDEX('Summary sales'!$A$6:$BX$50,MATCH($B10,'Summary sales'!$A$6:$A$50,0),MATCH($BT$3,'Summary sales'!$A$7:$BX$7,0))</f>
        <v>1608.405999999959</v>
      </c>
      <c r="BV10" s="325">
        <f t="shared" ref="BV10:BV13" si="152">BU10-BT10</f>
        <v>608.40599999995902</v>
      </c>
      <c r="BW10" s="326">
        <f t="shared" ref="BW10:BW13" si="153">BU10/BT10</f>
        <v>1.6084059999999589</v>
      </c>
      <c r="BX10" s="325">
        <f>INDEX('SO MEI 2026 REV 4'!$B$6:$BH$52,MATCH(B10,'SO MEI 2026 REV 4'!$B$6:$B$52,0),MATCH($BX$3,'SO MEI 2026 REV 4'!$B$5:$XH$5,0))</f>
        <v>5500</v>
      </c>
      <c r="BY10" s="325">
        <f ca="1">INDEX('Summary sales'!$A$6:$BX$50,MATCH($B10,'Summary sales'!$A$6:$A$50,0),MATCH($BX$3,'Summary sales'!$A$7:$BX$7,0))</f>
        <v>5945.02</v>
      </c>
      <c r="BZ10" s="325">
        <f t="shared" ref="BZ10:BZ13" ca="1" si="154">BY10-BX10</f>
        <v>445.02000000000044</v>
      </c>
      <c r="CA10" s="326">
        <f t="shared" ref="CA10:CA13" ca="1" si="155">BY10/BX10</f>
        <v>1.0809127272727272</v>
      </c>
      <c r="CB10" s="325">
        <f>INDEX('SO MEI 2026 REV 4'!$B$6:$BH$52,MATCH(B10,'SO MEI 2026 REV 4'!$B$6:$B$52,0),MATCH($CB$3,'SO MEI 2026 REV 4'!$B$5:$XH$5,0))</f>
        <v>70.054838709677327</v>
      </c>
      <c r="CC10" s="325">
        <f>INDEX('Summary sales'!$A$6:$BX$50,MATCH($B10,'Summary sales'!$A$6:$A$50,0),MATCH($CB$3,'Summary sales'!$A$7:$BX$7,0))</f>
        <v>80.100000000005821</v>
      </c>
      <c r="CD10" s="325">
        <f t="shared" ref="CD10:CD13" si="156">CC10-CB10</f>
        <v>10.045161290328494</v>
      </c>
      <c r="CE10" s="326">
        <f t="shared" ref="CE10:CE13" si="157">CC10/CB10</f>
        <v>1.1433899709905528</v>
      </c>
      <c r="CF10" s="325">
        <f>INDEX('SO MEI 2026 REV 4'!$B$6:$BH$52,MATCH(B10,'SO MEI 2026 REV 4'!$B$6:$B$52,0),MATCH($CF$3,'SO MEI 2026 REV 4'!$B$5:$XH$5,0))</f>
        <v>89.451612903225808</v>
      </c>
      <c r="CG10" s="325">
        <f>INDEX('Summary sales'!$A$6:$BX$50,MATCH($B10,'Summary sales'!$A$6:$A$50,0),MATCH($CF$3,'Summary sales'!$A$7:$BX$7,0))</f>
        <v>42.909999999988941</v>
      </c>
      <c r="CH10" s="325">
        <f t="shared" ref="CH10:CH13" si="158">CG10-CF10</f>
        <v>-46.541612903236867</v>
      </c>
      <c r="CI10" s="326">
        <f t="shared" ref="CI10:CI13" si="159">CG10/CF10</f>
        <v>0.47970068517838338</v>
      </c>
      <c r="CJ10" s="325">
        <f>INDEX('SO MEI 2026 REV 4'!$B$6:$BH$52,MATCH(B10,'SO MEI 2026 REV 4'!$B$6:$B$52,0),MATCH($CJ$3,'SO MEI 2026 REV 4'!$B$5:$XH$5,0))</f>
        <v>3500</v>
      </c>
      <c r="CK10" s="325">
        <f>INDEX('Summary sales'!$A$6:$BX$50,MATCH($B10,'Summary sales'!$A$6:$A$50,0),MATCH($CJ$3,'Summary sales'!$A$7:$BX$7,0))</f>
        <v>3410.1000000000931</v>
      </c>
      <c r="CL10" s="325">
        <f t="shared" ref="CL10:CL13" si="160">CK10-CJ10</f>
        <v>-89.899999999906868</v>
      </c>
      <c r="CM10" s="326">
        <f t="shared" ref="CM10:CM13" si="161">CK10/CJ10</f>
        <v>0.97431428571431233</v>
      </c>
      <c r="CN10" s="325">
        <f>INDEX('SO MEI 2026 REV 4'!$B$6:$BH$52,MATCH(B10,'SO MEI 2026 REV 4'!$B$6:$B$52,0),MATCH($CN$3,'SO MEI 2026 REV 4'!$B$5:$XH$5,0))</f>
        <v>3000</v>
      </c>
      <c r="CO10" s="325">
        <f>INDEX('Summary sales'!$A$6:$BX$50,MATCH($B10,'Summary sales'!$A$6:$A$50,0),MATCH($CN$3,'Summary sales'!$A$7:$BX$7,0))</f>
        <v>3976.5999999996275</v>
      </c>
      <c r="CP10" s="325">
        <f t="shared" ref="CP10:CP13" si="162">CO10-CN10</f>
        <v>976.59999999962747</v>
      </c>
      <c r="CQ10" s="325">
        <f>INDEX('SO MEI 2026 REV 4'!$B$6:$BH$52,MATCH(B10,'SO MEI 2026 REV 4'!$B$6:$B$52,0),MATCH($CQ$3,'SO MEI 2026 REV 4'!$B$5:$XH$5,0))</f>
        <v>0</v>
      </c>
      <c r="CR10" s="325">
        <f>INDEX('Summary sales'!$A$6:$BX$50,MATCH($B10,'Summary sales'!$A$6:$A$50,0),MATCH($CQ$3,'Summary sales'!$A$7:$BX$7,0))</f>
        <v>0</v>
      </c>
      <c r="CS10" s="325">
        <f t="shared" ref="CS10:CS16" si="163">CR10-CQ10</f>
        <v>0</v>
      </c>
      <c r="CT10" s="326">
        <f t="shared" ref="CT10:CT13" si="164">CO10/CN10</f>
        <v>1.3255333333332091</v>
      </c>
      <c r="CU10" s="325">
        <f>INDEX('SO MEI 2026 REV 4'!$B$6:$BH$52,MATCH(B10,'SO MEI 2026 REV 4'!$B$6:$B$52,0),MATCH($CU$3,'SO MEI 2026 REV 4'!$B$5:$XH$5,0))</f>
        <v>2000</v>
      </c>
      <c r="CV10" s="325">
        <f>INDEX('Summary sales'!$A$6:$BX$50,MATCH($B10,'Summary sales'!$A$6:$A$50,0),MATCH($CU$3,'Summary sales'!$A$7:$BX$7,0))</f>
        <v>6247.9100000000326</v>
      </c>
      <c r="CW10" s="325">
        <f t="shared" ref="CW10:CW13" si="165">CV10-CU10</f>
        <v>4247.9100000000326</v>
      </c>
      <c r="CX10" s="326">
        <f t="shared" ref="CX10:CX13" si="166">CV10/CU10</f>
        <v>3.1239550000000165</v>
      </c>
      <c r="CY10" s="325">
        <f>INDEX('SO MEI 2026 REV 4'!$B$6:$BH$52,MATCH(B10,'SO MEI 2026 REV 4'!$B$6:$B$52,0),MATCH($CY$3,'SO MEI 2026 REV 4'!$B$5:$XH$5,0))</f>
        <v>5000</v>
      </c>
      <c r="CZ10" s="325">
        <f>INDEX('Summary sales'!$A$6:$BX$50,MATCH($B10,'Summary sales'!$A$6:$A$50,0),MATCH($CY$3,'Summary sales'!$A$7:$BX$7,0))</f>
        <v>4794.6999999999534</v>
      </c>
      <c r="DA10" s="325">
        <f t="shared" ref="DA10:DA13" si="167">CZ10-CY10</f>
        <v>-205.30000000004657</v>
      </c>
      <c r="DB10" s="326">
        <f t="shared" ref="DB10:DB13" si="168">CZ10/CY10</f>
        <v>0.95893999999999069</v>
      </c>
      <c r="DC10" s="325">
        <f>INDEX('SO MEI 2026 REV 4'!$B$6:$BH$52,MATCH(B10,'SO MEI 2026 REV 4'!$B$6:$B$52,0),MATCH($DC$3,'SO MEI 2026 REV 4'!$B$5:$XH$5,0))</f>
        <v>16000</v>
      </c>
      <c r="DD10" s="325">
        <f>INDEX('Summary sales'!$A$6:$BX$50,MATCH($B10,'Summary sales'!$A$6:$A$50,0),MATCH($DC$3,'Summary sales'!$A$7:$BX$7,0))</f>
        <v>13743.26099999994</v>
      </c>
      <c r="DE10" s="325">
        <f t="shared" ref="DE10:DE13" si="169">DD10-DC10</f>
        <v>-2256.7390000000596</v>
      </c>
      <c r="DF10" s="326">
        <f t="shared" ref="DF10:DF13" si="170">DD10/DC10</f>
        <v>0.85895381249999625</v>
      </c>
      <c r="DG10" s="325">
        <f>INDEX('SO MEI 2026 REV 4'!$B$6:$BH$52,MATCH(B10,'SO MEI 2026 REV 4'!$B$6:$B$52,0),MATCH($DG$3,'SO MEI 2026 REV 4'!$B$5:$XH$5,0))</f>
        <v>2020.8603225806426</v>
      </c>
      <c r="DH10" s="325">
        <f>INDEX('Summary sales'!$A$6:$BX$50,MATCH($B10,'Summary sales'!$A$6:$A$50,0),MATCH($DG$3,'Summary sales'!$A$7:$BX$7,0))</f>
        <v>1796.6100000003353</v>
      </c>
      <c r="DI10" s="325">
        <f t="shared" ref="DI10:DI13" si="171">DH10-DG10</f>
        <v>-224.25032258030728</v>
      </c>
      <c r="DJ10" s="326">
        <f t="shared" ref="DJ10:DJ13" si="172">DH10/DG10</f>
        <v>0.88903225023788923</v>
      </c>
      <c r="DK10" s="325">
        <f>INDEX('SO MEI 2026 REV 4'!$B$6:$BH$52,MATCH(B10,'SO MEI 2026 REV 4'!$B$6:$B$52,0),MATCH($DK$3,'SO MEI 2026 REV 4'!$B$5:$XH$5,0))</f>
        <v>800</v>
      </c>
      <c r="DL10" s="325">
        <f>INDEX('Summary sales'!$A$6:$BX$50,MATCH($B10,'Summary sales'!$A$6:$A$50,0),MATCH($DK$3,'Summary sales'!$A$7:$BX$7,0))</f>
        <v>11.25</v>
      </c>
      <c r="DM10" s="325">
        <f t="shared" ref="DM10:DM13" si="173">DL10-DK10</f>
        <v>-788.75</v>
      </c>
      <c r="DN10" s="326">
        <f t="shared" ref="DN10:DN13" si="174">DL10/DK10</f>
        <v>1.40625E-2</v>
      </c>
      <c r="DO10" s="325">
        <f>INDEX('SO MEI 2026 REV 4'!$B$6:$BH$52,MATCH(B10,'SO MEI 2026 REV 4'!$B$6:$B$52,0),MATCH($DO$3,'SO MEI 2026 REV 4'!$B$5:$XH$5,0))</f>
        <v>7200</v>
      </c>
      <c r="DP10" s="325">
        <f>INDEX('Summary sales'!$A$6:$BX$50,MATCH($B10,'Summary sales'!$A$6:$A$50,0),MATCH($DO$3,'Summary sales'!$A$7:$BX$7,0))</f>
        <v>6967.0800000000745</v>
      </c>
      <c r="DQ10" s="325">
        <f t="shared" ref="DQ10:DQ13" si="175">DP10-DO10</f>
        <v>-232.91999999992549</v>
      </c>
      <c r="DR10" s="326">
        <f t="shared" ref="DR10:DR13" si="176">DP10/DO10</f>
        <v>0.96765000000001034</v>
      </c>
      <c r="DS10" s="325">
        <f>INDEX('SO MEI 2026 REV 4'!$B$6:$BH$52,MATCH(B10,'SO MEI 2026 REV 4'!$B$6:$B$52,0),MATCH($DS$3,'SO MEI 2026 REV 4'!$B$5:$XH$5,0))</f>
        <v>3499.876774193548</v>
      </c>
      <c r="DT10" s="325">
        <f>INDEX('Summary sales'!$A$6:$BX$50,MATCH($B10,'Summary sales'!$A$6:$A$50,0),MATCH($DS$3,'Summary sales'!$A$7:$BX$7,0))</f>
        <v>3215.4899999999907</v>
      </c>
      <c r="DU10" s="325">
        <f t="shared" ref="DU10:DU13" si="177">DT10-DS10</f>
        <v>-284.38677419355736</v>
      </c>
      <c r="DV10" s="326">
        <f t="shared" ref="DV10:DV13" si="178">DT10/DS10</f>
        <v>0.91874377512645811</v>
      </c>
      <c r="DW10" s="325">
        <f>INDEX('SO MEI 2026 REV 4'!$B$6:$BH$52,MATCH(B10,'SO MEI 2026 REV 4'!$B$6:$B$52,0),MATCH($DW$3,'SO MEI 2026 REV 4'!$B$5:$XH$5,0))</f>
        <v>2043.2745161290325</v>
      </c>
      <c r="DX10" s="325">
        <f>INDEX('Summary sales'!$A$6:$BX$50,MATCH($B10,'Summary sales'!$A$6:$A$50,0),MATCH($DW$3,'Summary sales'!$A$7:$BX$7,0))</f>
        <v>1315.160000000149</v>
      </c>
      <c r="DY10" s="325">
        <f t="shared" ref="DY10:DY13" si="179">DX10-DW10</f>
        <v>-728.11451612888345</v>
      </c>
      <c r="DZ10" s="326">
        <f t="shared" ref="DZ10:DZ13" si="180">DX10/DW10</f>
        <v>0.64365311152204319</v>
      </c>
      <c r="EA10" s="325">
        <f>INDEX('SO MEI 2026 REV 4'!$B$6:$BH$52,MATCH(B10,'SO MEI 2026 REV 4'!$B$6:$B$52,0),MATCH($EA$3,'SO MEI 2026 REV 4'!$B$5:$XH$5,0))</f>
        <v>1999.5303225806451</v>
      </c>
      <c r="EB10" s="325">
        <f>INDEX('Summary sales'!$A$6:$BX$50,MATCH($B10,'Summary sales'!$A$6:$A$50,0),MATCH($EA$3,'Summary sales'!$A$7:$BX$7,0))</f>
        <v>2085.5799999999581</v>
      </c>
      <c r="EC10" s="325">
        <f t="shared" ref="EC10:EC13" si="181">EB10-EA10</f>
        <v>86.049677419312957</v>
      </c>
      <c r="ED10" s="326">
        <f t="shared" ref="ED10:ED13" si="182">EB10/EA10</f>
        <v>1.0430349449806067</v>
      </c>
      <c r="EE10" s="325">
        <f>INDEX('SO MEI 2026 REV 4'!$B$6:$BH$52,MATCH(B10,'SO MEI 2026 REV 4'!$B$6:$B$52,0),MATCH($EE$3,'SO MEI 2026 REV 4'!$B$5:$XH$5,0))</f>
        <v>1000</v>
      </c>
      <c r="EF10" s="325">
        <f>INDEX('Summary sales'!$A$6:$BX$50,MATCH($B10,'Summary sales'!$A$6:$A$50,0),MATCH($EE$3,'Summary sales'!$A$7:$BX$7,0))</f>
        <v>1397.0800000000745</v>
      </c>
      <c r="EG10" s="325">
        <f t="shared" ref="EG10:EG13" si="183">EF10-EE10</f>
        <v>397.08000000007451</v>
      </c>
      <c r="EH10" s="326">
        <f t="shared" ref="EH10:EH13" si="184">EF10/EE10</f>
        <v>1.3970800000000745</v>
      </c>
      <c r="EI10" s="325">
        <f>INDEX('SO MEI 2026 REV 4'!$B$6:$BH$52,MATCH(B10,'SO MEI 2026 REV 4'!$B$6:$B$52,0),MATCH($EI$3,'SO MEI 2026 REV 4'!$B$5:$XH$5,0))</f>
        <v>11007.047419354845</v>
      </c>
      <c r="EJ10" s="325">
        <f>INDEX('Summary sales'!$A$6:$BX$50,MATCH($B10,'Summary sales'!$A$6:$A$50,0),MATCH($EI$3,'Summary sales'!$A$7:$BX$7,0))</f>
        <v>8616.6299999998882</v>
      </c>
      <c r="EK10" s="325">
        <f t="shared" ref="EK10:EK13" si="185">EJ10-EI10</f>
        <v>-2390.417419354957</v>
      </c>
      <c r="EL10" s="326">
        <f t="shared" ref="EL10:EL13" si="186">EJ10/EI10</f>
        <v>0.78282846177698517</v>
      </c>
      <c r="EM10" s="325">
        <f>INDEX('SO MEI 2026 REV 4'!$B$6:$BH$52,MATCH(B10,'SO MEI 2026 REV 4'!$B$6:$B$52,0),MATCH($EM$3,'SO MEI 2026 REV 4'!$B$5:$XH$5,0))</f>
        <v>1519.5448387096778</v>
      </c>
      <c r="EN10" s="325">
        <f>INDEX('Summary sales'!$A$6:$BX$50,MATCH($B10,'Summary sales'!$A$6:$A$50,0),MATCH($EM$3,'Summary sales'!$A$7:$BX$7,0))</f>
        <v>2331.25</v>
      </c>
      <c r="EO10" s="325">
        <f t="shared" ref="EO10:EO13" si="187">EN10-EM10</f>
        <v>811.70516129032217</v>
      </c>
      <c r="EP10" s="326">
        <f t="shared" ref="EP10:EP13" si="188">EN10/EM10</f>
        <v>1.5341765116846318</v>
      </c>
      <c r="EQ10" s="325">
        <f>INDEX('SO MEI 2026 REV 4'!$B$6:$BH$52,MATCH(B10,'SO MEI 2026 REV 4'!$B$6:$B$52,0),MATCH($EQ$3,'SO MEI 2026 REV 4'!$B$5:$XH$5,0))</f>
        <v>3999.6741935483842</v>
      </c>
      <c r="ER10" s="325">
        <f>INDEX('Summary sales'!$A$6:$BX$50,MATCH($B10,'Summary sales'!$A$6:$A$50,0),MATCH($EQ$3,'Summary sales'!$A$7:$BX$7,0))</f>
        <v>1466.6000000005588</v>
      </c>
      <c r="ES10" s="325">
        <f t="shared" ref="ES10:ES13" si="189">ER10-EQ10</f>
        <v>-2533.0741935478254</v>
      </c>
      <c r="ET10" s="326">
        <f t="shared" ref="ET10:ET13" si="190">ER10/EQ10</f>
        <v>0.36667986666669911</v>
      </c>
      <c r="EU10" s="325">
        <f>INDEX('SO MEI 2026 REV 4'!$B$6:$BH$52,MATCH(B10,'SO MEI 2026 REV 4'!$B$6:$B$52,0),MATCH($EU$3,'SO MEI 2026 REV 4'!$B$5:$XH$5,0))</f>
        <v>7000</v>
      </c>
      <c r="EV10" s="325">
        <f>INDEX('Summary sales'!$A$6:$BX$50,MATCH(B10,'Summary sales'!$A$6:$A$50,0),MATCH($EU$3,'Summary sales'!$A$7:$BX$7,0))</f>
        <v>6978.7700000000186</v>
      </c>
      <c r="EW10" s="325">
        <f t="shared" ref="EW10:EW13" si="191">EV10-EU10</f>
        <v>-21.229999999981374</v>
      </c>
      <c r="EX10" s="326">
        <f t="shared" ref="EX10:EX13" si="192">EV10/EU10</f>
        <v>0.99696714285714549</v>
      </c>
      <c r="EY10" s="325">
        <f>INDEX('SO MEI 2026 REV 4'!$B$6:$BH$52,MATCH(B10,'SO MEI 2026 REV 4'!$B$6:$B$52,0),MATCH($EY$3,'SO MEI 2026 REV 4'!$B$5:$XH$5,0))</f>
        <v>5000</v>
      </c>
      <c r="EZ10" s="325">
        <f>INDEX('Summary sales'!$A$6:$BX$50,MATCH($B10,'Summary sales'!$A$6:$A$50,0),MATCH($EY$3,'Summary sales'!$A$7:$BX$7,0))</f>
        <v>10868.669999999925</v>
      </c>
      <c r="FA10" s="325">
        <f t="shared" ref="FA10:FA13" si="193">EZ10-EY10</f>
        <v>5868.6699999999255</v>
      </c>
      <c r="FB10" s="326">
        <f t="shared" ref="FB10:FB13" si="194">EZ10/EY10</f>
        <v>2.173733999999985</v>
      </c>
      <c r="FC10" s="325">
        <f>INDEX('SO MEI 2026 REV 4'!$B$6:$BH$52,MATCH(B10,'SO MEI 2026 REV 4'!$B$6:$B$52,0),MATCH($FC$3,'SO MEI 2026 REV 4'!$B$5:$XH$5,0))</f>
        <v>26500</v>
      </c>
      <c r="FD10" s="325">
        <f>INDEX('Summary sales'!$A$6:$BX$50,MATCH($B10,'Summary sales'!$A$6:$A$50,0),MATCH($FC$3,'Summary sales'!$A$7:$BX$7,0))</f>
        <v>34656.519999999553</v>
      </c>
      <c r="FE10" s="325">
        <f t="shared" ref="FE10:FE13" si="195">FD10-FC10</f>
        <v>8156.519999999553</v>
      </c>
      <c r="FF10" s="326">
        <f t="shared" ref="FF10:FF13" si="196">FD10/FC10</f>
        <v>1.307793207547153</v>
      </c>
      <c r="FG10" s="325">
        <f>INDEX('SO MEI 2026 REV 4'!$B$6:$BH$52,MATCH(B10,'SO MEI 2026 REV 4'!$B$6:$B$52,0),MATCH($FG$3,'SO MEI 2026 REV 4'!$B$5:$XH$5,0))</f>
        <v>8000</v>
      </c>
      <c r="FH10" s="325">
        <f>INDEX('Summary sales'!$A$6:$BX$50,MATCH(B10,'Summary sales'!$A$6:$A$50,0),MATCH($FG$3,'Summary sales'!$A$7:$BX$7,0))</f>
        <v>3933.6799999999348</v>
      </c>
      <c r="FI10" s="325">
        <f t="shared" ref="FI10:FI13" si="197">FH10-FG10</f>
        <v>-4066.3200000000652</v>
      </c>
      <c r="FJ10" s="326">
        <f t="shared" ref="FJ10:FJ13" si="198">FH10/FG10</f>
        <v>0.49170999999999188</v>
      </c>
      <c r="FK10" s="325">
        <f>INDEX('SO MEI 2026 REV 4'!$B$6:$BH$52,MATCH(B10,'SO MEI 2026 REV 4'!$B$6:$B$52,0),MATCH($FK$3,'SO MEI 2026 REV 4'!$B$5:$XH$5,0))</f>
        <v>3500</v>
      </c>
      <c r="FL10" s="325">
        <f>INDEX('Summary sales'!$A$6:$BX$50,MATCH(B10,'Summary sales'!$A$6:$A$50,0),MATCH($FK$3,'Summary sales'!$A$7:$BX$7,0))</f>
        <v>2911.2999999998137</v>
      </c>
      <c r="FM10" s="325">
        <f t="shared" ref="FM10:FM13" si="199">FL10-FK10</f>
        <v>-588.70000000018626</v>
      </c>
      <c r="FN10" s="326">
        <f t="shared" ref="FN10:FN13" si="200">FL10/FK10</f>
        <v>0.8317999999999468</v>
      </c>
      <c r="FO10" s="325">
        <f>INDEX('SO MEI 2026 REV 4'!$B$6:$BH$52,MATCH(B10,'SO MEI 2026 REV 4'!$B$6:$B$52,0),MATCH($FO$3,'SO MEI 2026 REV 4'!$B$5:$XH$5,0))</f>
        <v>726.8151612903232</v>
      </c>
      <c r="FP10" s="325">
        <f>INDEX('Summary sales'!$A$6:$BX$50,MATCH(B10,'Summary sales'!$A$6:$A$50,0),MATCH($FO$3,'Summary sales'!$A$7:$BX$7,0))</f>
        <v>841.94000000006054</v>
      </c>
      <c r="FQ10" s="325">
        <f t="shared" ref="FQ10:FQ13" si="201">FP10-FO10</f>
        <v>115.12483870973733</v>
      </c>
      <c r="FR10" s="326">
        <f t="shared" ref="FR10:FR13" si="202">FP10/FO10</f>
        <v>1.1583963087745099</v>
      </c>
      <c r="FS10" s="325">
        <f>INDEX('SO MEI 2026 REV 4'!$B$6:$BH$52,MATCH(B10,'SO MEI 2026 REV 4'!$B$6:$B$52,0),MATCH($FS$3,'SO MEI 2026 REV 4'!$B$5:$XH$5,0))</f>
        <v>3018.0416129032269</v>
      </c>
      <c r="FT10" s="325">
        <f>INDEX('Summary sales'!$A$6:$BX$50,MATCH(B10,'Summary sales'!$A$6:$A$50,0),MATCH($FS$3,'Summary sales'!$A$7:$BX$7,0))</f>
        <v>3900.3700000001118</v>
      </c>
      <c r="FU10" s="325">
        <f t="shared" ref="FU10:FU13" si="203">FT10-FS10</f>
        <v>882.32838709688485</v>
      </c>
      <c r="FV10" s="326">
        <f t="shared" ref="FV10:FV13" si="204">FT10/FS10</f>
        <v>1.2923512993739417</v>
      </c>
      <c r="FW10" s="325">
        <f>INDEX('SO MEI 2026 REV 4'!$B$6:$BH$52,MATCH(B10,'SO MEI 2026 REV 4'!$B$6:$B$52,0),MATCH($FW$3,'SO MEI 2026 REV 4'!$B$5:$XH$5,0))</f>
        <v>2044.9996774193546</v>
      </c>
      <c r="FX10" s="325">
        <f>INDEX('Summary sales'!$A$6:$BX$50,MATCH(B10,'Summary sales'!$A$6:$A$50,0),MATCH($FW$3,'Summary sales'!$A$7:$BX$7,0))</f>
        <v>2527.3899999998976</v>
      </c>
      <c r="FY10" s="325">
        <f t="shared" ref="FY10:FY13" si="205">FX10-FW10</f>
        <v>482.39032258054294</v>
      </c>
      <c r="FZ10" s="326">
        <f t="shared" ref="FZ10:FZ13" si="206">FX10/FW10</f>
        <v>1.2358877255126444</v>
      </c>
      <c r="GA10" s="325">
        <f>INDEX('SO MEI 2026 REV 4'!$B$6:$BH$52,MATCH(B10,'SO MEI 2026 REV 4'!$B$6:$B$52,0),MATCH($GA$3,'SO MEI 2026 REV 4'!$B$5:$XH$5,0))</f>
        <v>369.61070967741654</v>
      </c>
      <c r="GB10" s="325">
        <f>INDEX('Summary sales'!$A$6:$BX$50,MATCH(B10,'Summary sales'!$A$6:$A$50,0),MATCH($GA$3,'Summary sales'!$A$7:$BX$7,0))</f>
        <v>0</v>
      </c>
      <c r="GC10" s="325">
        <f t="shared" ref="GC10:GC13" si="207">GB10-GA10</f>
        <v>-369.61070967741654</v>
      </c>
      <c r="GD10" s="326">
        <f t="shared" ref="GD10:GD13" si="208">GB10/GA10</f>
        <v>0</v>
      </c>
      <c r="GE10" s="325">
        <f>INDEX('SO MEI 2026 REV 4'!$B$6:$BH$52,MATCH(B10,'SO MEI 2026 REV 4'!$B$6:$B$52,0),MATCH($GE$3,'SO MEI 2026 REV 4'!$B$5:$XH$5,0))</f>
        <v>0</v>
      </c>
      <c r="GF10" s="325">
        <f>INDEX('Summary sales'!$A$6:$BX$50,MATCH(B10,'Summary sales'!$A$6:$A$50,0),MATCH($GE$3,'Summary sales'!$A$7:$BX$7,0))</f>
        <v>0</v>
      </c>
      <c r="GG10" s="325">
        <f t="shared" ref="GG10:GG13" si="209">GF10-GE10</f>
        <v>0</v>
      </c>
      <c r="GH10" s="326" t="e">
        <f t="shared" ref="GH10:GH13" si="210">GF10/GE10</f>
        <v>#DIV/0!</v>
      </c>
      <c r="GI10" s="325">
        <f>INDEX('SO MEI 2026 REV 4'!$B$6:$BH$52,MATCH(B10,'SO MEI 2026 REV 4'!$B$6:$B$52,0),MATCH($GI$3,'SO MEI 2026 REV 4'!$B$5:$XH$5,0))</f>
        <v>0</v>
      </c>
      <c r="GJ10" s="325">
        <f>INDEX('Summary sales'!$A$6:$BX$50,MATCH($B10,'Summary sales'!$A$6:$A$50,0),MATCH($GI$3,'Summary sales'!$A$7:$BX$7,0))</f>
        <v>0</v>
      </c>
      <c r="GK10" s="325">
        <f t="shared" ref="GK10:GK13" si="211">GJ10-GI10</f>
        <v>0</v>
      </c>
      <c r="GL10" s="326" t="e">
        <f t="shared" ref="GL10:GL13" si="212">GJ10/GI10</f>
        <v>#DIV/0!</v>
      </c>
      <c r="GM10" s="325">
        <f>INDEX('SO MEI 2026 REV 4'!$B$6:$BH$52,MATCH(B10,'SO MEI 2026 REV 4'!$B$6:$B$52,0),MATCH($GM$3,'SO MEI 2026 REV 4'!$B$5:$XH$5,0))</f>
        <v>1121.900322580635</v>
      </c>
      <c r="GN10" s="325">
        <f>INDEX('Summary sales'!$A$6:$BX$50,MATCH($B10,'Summary sales'!$A$6:$A$50,0),MATCH($GM$3,'Summary sales'!$A$7:$BX$7,0))</f>
        <v>884.77000000001863</v>
      </c>
      <c r="GO10" s="325">
        <f t="shared" ref="GO10:GO13" si="213">GN10-GM10</f>
        <v>-237.13032258061639</v>
      </c>
      <c r="GP10" s="326">
        <f t="shared" ref="GP10:GP13" si="214">GN10/GM10</f>
        <v>0.78863512398752078</v>
      </c>
      <c r="GQ10" s="325">
        <f>INDEX('SO MEI 2026 REV 4'!$B$6:$BH$52,MATCH(B10,'SO MEI 2026 REV 4'!$B$6:$B$52,0),MATCH($GQ$3,'SO MEI 2026 REV 4'!$B$5:$XH$5,0))</f>
        <v>1800</v>
      </c>
      <c r="GR10" s="325">
        <f>INDEX('Summary sales'!$A$6:$BX$50,MATCH(B10,'Summary sales'!$A$6:$A$50,0),MATCH($GQ$3,'Summary sales'!$A$7:$BX$7,0))</f>
        <v>1883.3949999999604</v>
      </c>
      <c r="GS10" s="325">
        <f t="shared" ref="GS10:GS13" si="215">GR10-GQ10</f>
        <v>83.394999999960419</v>
      </c>
      <c r="GT10" s="326">
        <f t="shared" ref="GT10:GT13" si="216">GR10/GQ10</f>
        <v>1.0463305555555336</v>
      </c>
      <c r="GU10" s="325">
        <f>INDEX('SO MEI 2026 REV 4'!$B$6:$BH$52,MATCH(B10,'SO MEI 2026 REV 4'!$B$6:$B$52,0),MATCH($GU$3,'SO MEI 2026 REV 4'!$B$5:$XH$5,0))</f>
        <v>2499.7025806451697</v>
      </c>
      <c r="GV10" s="325">
        <f>INDEX('Summary sales'!$A$6:$BX$50,MATCH(B10,'Summary sales'!$A$6:$A$50,0),MATCH($GU$3,'Summary sales'!$A$7:$BX$7,0))</f>
        <v>1520.7200000002049</v>
      </c>
      <c r="GW10" s="325">
        <f t="shared" ref="GW10:GW13" si="217">GV10-GU10</f>
        <v>-978.98258064496486</v>
      </c>
      <c r="GX10" s="326">
        <f t="shared" ref="GX10:GX13" si="218">GV10/GU10</f>
        <v>0.60836037526020759</v>
      </c>
      <c r="GY10" s="325">
        <f>INDEX('SO MEI 2026 REV 4'!$B$6:$BH$52,MATCH(B10,'SO MEI 2026 REV 4'!$B$6:$B$52,0),MATCH($GY$3,'SO MEI 2026 REV 4'!$B$5:$XH$5,0))</f>
        <v>6600.0622580645213</v>
      </c>
      <c r="GZ10" s="325">
        <f>INDEX('Summary sales'!$A$6:$BX$50,MATCH(B10,'Summary sales'!$A$6:$A$50,0),MATCH($GY$3,'Summary sales'!$A$7:$BX$7,0))</f>
        <v>0</v>
      </c>
      <c r="HA10" s="325">
        <f t="shared" ref="HA10:HA13" si="219">GZ10-GY10</f>
        <v>-6600.0622580645213</v>
      </c>
      <c r="HB10" s="326">
        <f t="shared" ref="HB10:HB13" si="220">GZ10/GY10</f>
        <v>0</v>
      </c>
      <c r="HC10" s="325">
        <f>INDEX('SO MEI 2026 REV 4'!$B$6:$BH$52,MATCH(B10,'SO MEI 2026 REV 4'!$B$6:$B$52,0),MATCH($HC$3,'SO MEI 2026 REV 4'!$B$5:$XH$5,0))</f>
        <v>0</v>
      </c>
      <c r="HD10" s="325">
        <f>INDEX('Summary sales'!$A$6:$BX$50,MATCH(B10,'Summary sales'!$A$6:$A$50,0),MATCH($HC$3,'Summary sales'!$A$7:$BX$7,0))</f>
        <v>0</v>
      </c>
      <c r="HE10" s="325">
        <f t="shared" ref="HE10:HE13" si="221">HD10-HC10</f>
        <v>0</v>
      </c>
      <c r="HF10" s="366" t="e">
        <f t="shared" ref="HF10:HF13" si="222">HD10/HC10</f>
        <v>#DIV/0!</v>
      </c>
    </row>
    <row r="11" spans="1:229" ht="15" customHeight="1">
      <c r="A11" s="641"/>
      <c r="B11" s="323">
        <f t="shared" ref="B11:B13" si="223">B10+1</f>
        <v>46147</v>
      </c>
      <c r="C11" s="324" t="str">
        <f t="shared" si="115"/>
        <v>Sel</v>
      </c>
      <c r="D11" s="325">
        <f t="shared" si="116"/>
        <v>180251.94232258061</v>
      </c>
      <c r="E11" s="325">
        <f t="shared" ca="1" si="117"/>
        <v>162235.47081319499</v>
      </c>
      <c r="F11" s="325">
        <f t="shared" ca="1" si="118"/>
        <v>-18016.471509385621</v>
      </c>
      <c r="G11" s="326">
        <f t="shared" ca="1" si="119"/>
        <v>0.90004839183844598</v>
      </c>
      <c r="H11" s="325">
        <f>INDEX('SO MEI 2026 REV 4'!$B$6:$BH$52,MATCH(B11,'SO MEI 2026 REV 4'!$B$6:$B$52,0),MATCH($H$3,'SO MEI 2026 REV 4'!$B$5:$XH$5,0))</f>
        <v>1199.5729032258068</v>
      </c>
      <c r="I11" s="325">
        <f>INDEX('Summary sales'!$A$6:$BX$50,MATCH(B11,'Summary sales'!$A$6:$A$50,0),MATCH($H$3,'Summary sales'!$A$7:$BX$7,0))</f>
        <v>1129.8300000000745</v>
      </c>
      <c r="J11" s="325">
        <f t="shared" si="120"/>
        <v>-69.742903225732334</v>
      </c>
      <c r="K11" s="326">
        <f t="shared" si="121"/>
        <v>0.94186022121858148</v>
      </c>
      <c r="L11" s="325">
        <f>INDEX('SO MEI 2026 REV 4'!$B$6:$BH$52,MATCH(B11,'SO MEI 2026 REV 4'!$B$6:$B$52,0),MATCH($L$3,'SO MEI 2026 REV 4'!$B$5:$XH$5,0))</f>
        <v>3000</v>
      </c>
      <c r="M11" s="325">
        <f>INDEX('Summary sales'!$A$6:$BX$50,MATCH($B11,'Summary sales'!$A$6:$A$50,0),MATCH($L$3,'Summary sales'!$A$7:$BX$7,0))</f>
        <v>1870.320000000298</v>
      </c>
      <c r="N11" s="325">
        <f t="shared" si="122"/>
        <v>-1129.679999999702</v>
      </c>
      <c r="O11" s="326">
        <f t="shared" si="123"/>
        <v>0.62344000000009936</v>
      </c>
      <c r="P11" s="325">
        <f>INDEX('SO MEI 2026 REV 4'!$B$6:$BH$52,MATCH(B11,'SO MEI 2026 REV 4'!$B$6:$B$52,0),MATCH($P$3,'SO MEI 2026 REV 4'!$B$5:$XH$5,0))</f>
        <v>1129.7312903225857</v>
      </c>
      <c r="Q11" s="325">
        <f>INDEX('Summary sales'!$A$6:$BX$50,MATCH($B11,'Summary sales'!$A$6:$A$50,0),MATCH($P$3,'Summary sales'!$A$7:$BX$7,0))</f>
        <v>1370.1999999997206</v>
      </c>
      <c r="R11" s="325">
        <f t="shared" si="124"/>
        <v>240.46870967713494</v>
      </c>
      <c r="S11" s="326">
        <f t="shared" si="125"/>
        <v>1.2128547839092525</v>
      </c>
      <c r="T11" s="325">
        <f>INDEX('SO MEI 2026 REV 4'!$B$6:$BH$52,MATCH(B11,'SO MEI 2026 REV 4'!$B$6:$B$52,0),MATCH($T$3,'SO MEI 2026 REV 4'!$B$5:$XH$5,0))</f>
        <v>3282.5161290322658</v>
      </c>
      <c r="U11" s="325">
        <f>INDEX('Summary sales'!$A$6:$BX$50,MATCH($B11,'Summary sales'!$A$6:$A$50,0),MATCH($T$3,'Summary sales'!$A$7:$BX$7,0))</f>
        <v>2618.6000000000931</v>
      </c>
      <c r="V11" s="325">
        <f t="shared" si="126"/>
        <v>-663.91612903217265</v>
      </c>
      <c r="W11" s="326">
        <f t="shared" si="127"/>
        <v>0.79774170089823593</v>
      </c>
      <c r="X11" s="325">
        <f>INDEX('SO MEI 2026 REV 4'!$B$6:$BH$52,MATCH(B11,'SO MEI 2026 REV 4'!$B$6:$B$52,0),MATCH($X$3,'SO MEI 2026 REV 4'!$B$5:$XH$5,0))</f>
        <v>644.02064516129087</v>
      </c>
      <c r="Y11" s="325">
        <f>INDEX('Summary sales'!$A$6:$BX$50,MATCH($B11,'Summary sales'!$A$6:$A$50,0),MATCH($X$3,'Summary sales'!$A$7:$BX$7,0))</f>
        <v>772.17999999993481</v>
      </c>
      <c r="Z11" s="325">
        <f t="shared" si="128"/>
        <v>128.15935483864394</v>
      </c>
      <c r="AA11" s="326">
        <f t="shared" si="129"/>
        <v>1.1989988299312164</v>
      </c>
      <c r="AB11" s="325">
        <f>INDEX('SO MEI 2026 REV 4'!$B$6:$BH$52,MATCH(B11,'SO MEI 2026 REV 4'!$B$6:$B$52,0),MATCH($AB$3,'SO MEI 2026 REV 4'!$B$5:$XH$5,0))</f>
        <v>0</v>
      </c>
      <c r="AC11" s="325">
        <f>INDEX('Summary sales'!$A$6:$BX$50,MATCH($B11,'Summary sales'!$A$6:$A$50,0),MATCH($AB$3,'Summary sales'!$A$7:$BX$7,0))</f>
        <v>0</v>
      </c>
      <c r="AD11" s="325">
        <f t="shared" si="130"/>
        <v>0</v>
      </c>
      <c r="AE11" s="326" t="e">
        <f t="shared" si="131"/>
        <v>#DIV/0!</v>
      </c>
      <c r="AF11" s="325">
        <f>INDEX('SO MEI 2026 REV 4'!$B$6:$BH$52,MATCH(B11,'SO MEI 2026 REV 4'!$B$6:$B$52,0),MATCH($AF$3,'SO MEI 2026 REV 4'!$B$5:$XH$5,0))</f>
        <v>499.97064516129024</v>
      </c>
      <c r="AG11" s="325">
        <f>INDEX('Summary sales'!$A$6:$BX$50,MATCH($B11,'Summary sales'!$A$6:$A$50,0),MATCH($AF$3,'Summary sales'!$A$7:$BX$7,0))</f>
        <v>68.14000000001397</v>
      </c>
      <c r="AH11" s="325">
        <f t="shared" si="132"/>
        <v>-431.83064516127627</v>
      </c>
      <c r="AI11" s="326">
        <f t="shared" si="133"/>
        <v>0.13628800142462774</v>
      </c>
      <c r="AJ11" s="325">
        <f>INDEX('SO MEI 2026 REV 4'!$B$6:$BH$52,MATCH(B11,'SO MEI 2026 REV 4'!$B$6:$B$52,0),MATCH($AJ$3,'SO MEI 2026 REV 4'!$B$5:$XH$5,0))</f>
        <v>603.76322580644887</v>
      </c>
      <c r="AK11" s="325">
        <f>INDEX('Summary sales'!$A$6:$BX$50,MATCH($B11,'Summary sales'!$A$6:$A$50,0),MATCH($AJ$3,'Summary sales'!$A$7:$BX$7,0))</f>
        <v>1001.1500000000233</v>
      </c>
      <c r="AL11" s="325">
        <f t="shared" si="134"/>
        <v>397.38677419357441</v>
      </c>
      <c r="AM11" s="326">
        <f t="shared" si="135"/>
        <v>1.6581831373760523</v>
      </c>
      <c r="AN11" s="325">
        <f>INDEX('SO MEI 2026 REV 4'!$B$6:$BH$52,MATCH(B11,'SO MEI 2026 REV 4'!$B$6:$B$52,0),MATCH($AN$3,'SO MEI 2026 REV 4'!$B$5:$XH$5,0))</f>
        <v>673.27548387096704</v>
      </c>
      <c r="AO11" s="325">
        <f>INDEX('Summary sales'!$A$6:$BX$50,MATCH($B11,'Summary sales'!$A$6:$A$50,0),MATCH($AN$3,'Summary sales'!$A$7:$BX$7,0))</f>
        <v>770.59999999997672</v>
      </c>
      <c r="AP11" s="325">
        <f t="shared" si="136"/>
        <v>97.32451612900968</v>
      </c>
      <c r="AQ11" s="326">
        <f t="shared" si="137"/>
        <v>1.1445537799318739</v>
      </c>
      <c r="AR11" s="325">
        <f>INDEX('SO MEI 2026 REV 4'!$B$6:$BH$52,MATCH(B11,'SO MEI 2026 REV 4'!$B$6:$B$52,0),MATCH($AR$3,'SO MEI 2026 REV 4'!$B$5:$XH$5,0))</f>
        <v>5514.1990322580623</v>
      </c>
      <c r="AS11" s="325">
        <f>INDEX('Summary sales'!$A$6:$BX$50,MATCH($B11,'Summary sales'!$A$6:$A$50,0),MATCH($AR$3,'Summary sales'!$A$7:$BX$7,0))</f>
        <v>5277.980000000447</v>
      </c>
      <c r="AT11" s="325">
        <f t="shared" si="138"/>
        <v>-236.21903225761525</v>
      </c>
      <c r="AU11" s="326">
        <f t="shared" si="139"/>
        <v>0.95716167826447074</v>
      </c>
      <c r="AV11" s="325">
        <f>INDEX('SO MEI 2026 REV 4'!$B$6:$BH$52,MATCH(B11,'SO MEI 2026 REV 4'!$B$6:$B$52,0),MATCH($AV$3,'SO MEI 2026 REV 4'!$B$5:$XH$5,0))</f>
        <v>6600.0622580645213</v>
      </c>
      <c r="AW11" s="325">
        <f>INDEX('Summary sales'!$A$6:$BX$50,MATCH($B11,'Summary sales'!$A$6:$A$50,0),MATCH($AV$3,'Summary sales'!$A$7:$BX$7,0))</f>
        <v>5999.6800000001676</v>
      </c>
      <c r="AX11" s="325">
        <f t="shared" si="140"/>
        <v>-600.38225806435366</v>
      </c>
      <c r="AY11" s="326">
        <f t="shared" si="141"/>
        <v>0.90903384928971609</v>
      </c>
      <c r="AZ11" s="325">
        <f>INDEX('SO MEI 2026 REV 4'!$B$6:$BH$52,MATCH(B11,'SO MEI 2026 REV 4'!$B$6:$B$52,0),MATCH($AZ$3,'SO MEI 2026 REV 4'!$B$5:$XH$5,0))</f>
        <v>2874.3264516129029</v>
      </c>
      <c r="BA11" s="325">
        <f>INDEX('Summary sales'!$A$6:$BX$50,MATCH($B11,'Summary sales'!$A$6:$A$50,0),MATCH($AZ$3,'Summary sales'!$A$7:$BX$7,0))</f>
        <v>281.97000000020489</v>
      </c>
      <c r="BB11" s="325">
        <f t="shared" si="142"/>
        <v>-2592.356451612698</v>
      </c>
      <c r="BC11" s="326">
        <f t="shared" si="143"/>
        <v>9.80995042654184E-2</v>
      </c>
      <c r="BD11" s="325">
        <f>INDEX('SO MEI 2026 REV 4'!$B$6:$BH$52,MATCH(B11,'SO MEI 2026 REV 4'!$B$6:$B$52,0),MATCH($BD$3,'SO MEI 2026 REV 4'!$B$5:$XH$5,0))</f>
        <v>500</v>
      </c>
      <c r="BE11" s="325">
        <f>INDEX('Summary sales'!$A$6:$BX$50,MATCH($B11,'Summary sales'!$A$6:$A$50,0),MATCH($BD$3,'Summary sales'!$A$7:$BX$7,0))</f>
        <v>266.59999999999854</v>
      </c>
      <c r="BF11" s="325">
        <f t="shared" si="144"/>
        <v>-233.40000000000146</v>
      </c>
      <c r="BG11" s="326">
        <f t="shared" si="145"/>
        <v>0.53319999999999712</v>
      </c>
      <c r="BH11" s="325">
        <f>INDEX('SO MEI 2026 REV 4'!$B$6:$BH$52,MATCH(B11,'SO MEI 2026 REV 4'!$B$6:$B$52,0),MATCH($BH$3,'SO MEI 2026 REV 4'!$B$5:$XH$5,0))</f>
        <v>4000</v>
      </c>
      <c r="BI11" s="325">
        <f>INDEX('Summary sales'!$A$6:$BX$50,MATCH($B11,'Summary sales'!$A$6:$A$50,0),MATCH($BH$3,'Summary sales'!$A$7:$BX$7,0))</f>
        <v>3702.5500000000466</v>
      </c>
      <c r="BJ11" s="325">
        <f t="shared" si="146"/>
        <v>-297.44999999995343</v>
      </c>
      <c r="BK11" s="326">
        <f t="shared" si="147"/>
        <v>0.92563750000001166</v>
      </c>
      <c r="BL11" s="325">
        <f>INDEX('SO MEI 2026 REV 4'!$B$6:$BH$52,MATCH(B11,'SO MEI 2026 REV 4'!$B$6:$B$52,0),MATCH($BL$3,'SO MEI 2026 REV 4'!$B$5:$XH$5,0))</f>
        <v>9000.0570967741915</v>
      </c>
      <c r="BM11" s="325">
        <f>INDEX('Summary sales'!$A$6:$BX$50,MATCH($B11,'Summary sales'!$A$6:$A$50,0),MATCH($BL$3,'Summary sales'!$A$7:$BX$7,0))</f>
        <v>9597.6000000000931</v>
      </c>
      <c r="BN11" s="325">
        <f t="shared" si="148"/>
        <v>597.54290322590168</v>
      </c>
      <c r="BO11" s="326">
        <f t="shared" si="149"/>
        <v>1.0663932347095968</v>
      </c>
      <c r="BP11" s="325">
        <f>INDEX('SO MEI 2026 REV 4'!$B$6:$BH$52,MATCH(B11,'SO MEI 2026 REV 4'!$B$6:$B$52,0),MATCH($BP$3,'SO MEI 2026 REV 4'!$B$5:$XH$5,0))</f>
        <v>1300</v>
      </c>
      <c r="BQ11" s="325">
        <f>INDEX('Summary sales'!$A$6:$BX$50,MATCH($B11,'Summary sales'!$A$6:$A$50,0),MATCH($BP$3,'Summary sales'!$A$7:$BX$7,0))</f>
        <v>1491</v>
      </c>
      <c r="BR11" s="325">
        <f t="shared" si="150"/>
        <v>191</v>
      </c>
      <c r="BS11" s="326">
        <f t="shared" si="151"/>
        <v>1.1469230769230769</v>
      </c>
      <c r="BT11" s="325">
        <f>INDEX('SO MEI 2026 REV 4'!$B$6:$BH$52,MATCH(B11,'SO MEI 2026 REV 4'!$B$6:$B$52,0),MATCH($BT$3,'SO MEI 2026 REV 4'!$B$5:$XH$5,0))</f>
        <v>1000</v>
      </c>
      <c r="BU11" s="325">
        <f>INDEX('Summary sales'!$A$6:$BX$50,MATCH($B11,'Summary sales'!$A$6:$A$50,0),MATCH($BT$3,'Summary sales'!$A$7:$BX$7,0))</f>
        <v>1543.3320000000531</v>
      </c>
      <c r="BV11" s="325">
        <f t="shared" si="152"/>
        <v>543.33200000005309</v>
      </c>
      <c r="BW11" s="326">
        <f t="shared" si="153"/>
        <v>1.543332000000053</v>
      </c>
      <c r="BX11" s="325">
        <f>INDEX('SO MEI 2026 REV 4'!$B$6:$BH$52,MATCH(B11,'SO MEI 2026 REV 4'!$B$6:$B$52,0),MATCH($BX$3,'SO MEI 2026 REV 4'!$B$5:$XH$5,0))</f>
        <v>5500</v>
      </c>
      <c r="BY11" s="325">
        <f ca="1">INDEX('Summary sales'!$A$6:$BX$50,MATCH($B11,'Summary sales'!$A$6:$A$50,0),MATCH($BX$3,'Summary sales'!$A$7:$BX$7,0))</f>
        <v>5052.53</v>
      </c>
      <c r="BZ11" s="325">
        <f t="shared" ca="1" si="154"/>
        <v>-447.47000000000025</v>
      </c>
      <c r="CA11" s="326">
        <f t="shared" ca="1" si="155"/>
        <v>0.91864181818181812</v>
      </c>
      <c r="CB11" s="325">
        <f>INDEX('SO MEI 2026 REV 4'!$B$6:$BH$52,MATCH(B11,'SO MEI 2026 REV 4'!$B$6:$B$52,0),MATCH($CB$3,'SO MEI 2026 REV 4'!$B$5:$XH$5,0))</f>
        <v>70.054838709677327</v>
      </c>
      <c r="CC11" s="325">
        <f>INDEX('Summary sales'!$A$6:$BX$50,MATCH($B11,'Summary sales'!$A$6:$A$50,0),MATCH($CB$3,'Summary sales'!$A$7:$BX$7,0))</f>
        <v>77</v>
      </c>
      <c r="CD11" s="325">
        <f t="shared" si="156"/>
        <v>6.9451612903226732</v>
      </c>
      <c r="CE11" s="326">
        <f t="shared" si="157"/>
        <v>1.0991389234240472</v>
      </c>
      <c r="CF11" s="325">
        <f>INDEX('SO MEI 2026 REV 4'!$B$6:$BH$52,MATCH(B11,'SO MEI 2026 REV 4'!$B$6:$B$52,0),MATCH($CF$3,'SO MEI 2026 REV 4'!$B$5:$XH$5,0))</f>
        <v>89.451612903225808</v>
      </c>
      <c r="CG11" s="325">
        <f>INDEX('Summary sales'!$A$6:$BX$50,MATCH($B11,'Summary sales'!$A$6:$A$50,0),MATCH($CF$3,'Summary sales'!$A$7:$BX$7,0))</f>
        <v>46.51600000000326</v>
      </c>
      <c r="CH11" s="325">
        <f t="shared" si="158"/>
        <v>-42.935612903222548</v>
      </c>
      <c r="CI11" s="326">
        <f t="shared" si="159"/>
        <v>0.52001298232964333</v>
      </c>
      <c r="CJ11" s="325">
        <f>INDEX('SO MEI 2026 REV 4'!$B$6:$BH$52,MATCH(B11,'SO MEI 2026 REV 4'!$B$6:$B$52,0),MATCH($CJ$3,'SO MEI 2026 REV 4'!$B$5:$XH$5,0))</f>
        <v>3500</v>
      </c>
      <c r="CK11" s="325">
        <f>INDEX('Summary sales'!$A$6:$BX$50,MATCH($B11,'Summary sales'!$A$6:$A$50,0),MATCH($CJ$3,'Summary sales'!$A$7:$BX$7,0))</f>
        <v>3754.8999999999069</v>
      </c>
      <c r="CL11" s="325">
        <f t="shared" si="160"/>
        <v>254.89999999990687</v>
      </c>
      <c r="CM11" s="326">
        <f t="shared" si="161"/>
        <v>1.0728285714285448</v>
      </c>
      <c r="CN11" s="325">
        <f>INDEX('SO MEI 2026 REV 4'!$B$6:$BH$52,MATCH(B11,'SO MEI 2026 REV 4'!$B$6:$B$52,0),MATCH($CN$3,'SO MEI 2026 REV 4'!$B$5:$XH$5,0))</f>
        <v>3000</v>
      </c>
      <c r="CO11" s="325">
        <f>INDEX('Summary sales'!$A$6:$BX$50,MATCH($B11,'Summary sales'!$A$6:$A$50,0),MATCH($CN$3,'Summary sales'!$A$7:$BX$7,0))</f>
        <v>4792.2000000001863</v>
      </c>
      <c r="CP11" s="325">
        <f t="shared" si="162"/>
        <v>1792.2000000001863</v>
      </c>
      <c r="CQ11" s="325">
        <f>INDEX('SO MEI 2026 REV 4'!$B$6:$BH$52,MATCH(B11,'SO MEI 2026 REV 4'!$B$6:$B$52,0),MATCH($CQ$3,'SO MEI 2026 REV 4'!$B$5:$XH$5,0))</f>
        <v>0</v>
      </c>
      <c r="CR11" s="325">
        <f>INDEX('Summary sales'!$A$6:$BX$50,MATCH($B11,'Summary sales'!$A$6:$A$50,0),MATCH($CQ$3,'Summary sales'!$A$7:$BX$7,0))</f>
        <v>0</v>
      </c>
      <c r="CS11" s="325">
        <f t="shared" si="163"/>
        <v>0</v>
      </c>
      <c r="CT11" s="326">
        <f t="shared" si="164"/>
        <v>1.5974000000000621</v>
      </c>
      <c r="CU11" s="325">
        <f>INDEX('SO MEI 2026 REV 4'!$B$6:$BH$52,MATCH(B11,'SO MEI 2026 REV 4'!$B$6:$B$52,0),MATCH($CU$3,'SO MEI 2026 REV 4'!$B$5:$XH$5,0))</f>
        <v>2000</v>
      </c>
      <c r="CV11" s="325">
        <f>INDEX('Summary sales'!$A$6:$BX$50,MATCH($B11,'Summary sales'!$A$6:$A$50,0),MATCH($CU$3,'Summary sales'!$A$7:$BX$7,0))</f>
        <v>6963.0899999999674</v>
      </c>
      <c r="CW11" s="325">
        <f t="shared" si="165"/>
        <v>4963.0899999999674</v>
      </c>
      <c r="CX11" s="326">
        <f t="shared" si="166"/>
        <v>3.4815449999999837</v>
      </c>
      <c r="CY11" s="325">
        <f>INDEX('SO MEI 2026 REV 4'!$B$6:$BH$52,MATCH(B11,'SO MEI 2026 REV 4'!$B$6:$B$52,0),MATCH($CY$3,'SO MEI 2026 REV 4'!$B$5:$XH$5,0))</f>
        <v>5000</v>
      </c>
      <c r="CZ11" s="325">
        <f>INDEX('Summary sales'!$A$6:$BX$50,MATCH($B11,'Summary sales'!$A$6:$A$50,0),MATCH($CY$3,'Summary sales'!$A$7:$BX$7,0))</f>
        <v>5097.5</v>
      </c>
      <c r="DA11" s="325">
        <f t="shared" si="167"/>
        <v>97.5</v>
      </c>
      <c r="DB11" s="326">
        <f t="shared" si="168"/>
        <v>1.0195000000000001</v>
      </c>
      <c r="DC11" s="325">
        <f>INDEX('SO MEI 2026 REV 4'!$B$6:$BH$52,MATCH(B11,'SO MEI 2026 REV 4'!$B$6:$B$52,0),MATCH($DC$3,'SO MEI 2026 REV 4'!$B$5:$XH$5,0))</f>
        <v>16000</v>
      </c>
      <c r="DD11" s="325">
        <f>INDEX('Summary sales'!$A$6:$BX$50,MATCH($B11,'Summary sales'!$A$6:$A$50,0),MATCH($DC$3,'Summary sales'!$A$7:$BX$7,0))</f>
        <v>17680.336000002921</v>
      </c>
      <c r="DE11" s="325">
        <f t="shared" si="169"/>
        <v>1680.3360000029206</v>
      </c>
      <c r="DF11" s="326">
        <f t="shared" si="170"/>
        <v>1.1050210000001826</v>
      </c>
      <c r="DG11" s="325">
        <f>INDEX('SO MEI 2026 REV 4'!$B$6:$BH$52,MATCH(B11,'SO MEI 2026 REV 4'!$B$6:$B$52,0),MATCH($DG$3,'SO MEI 2026 REV 4'!$B$5:$XH$5,0))</f>
        <v>2020.8603225806426</v>
      </c>
      <c r="DH11" s="325">
        <f>INDEX('Summary sales'!$A$6:$BX$50,MATCH($B11,'Summary sales'!$A$6:$A$50,0),MATCH($DG$3,'Summary sales'!$A$7:$BX$7,0))</f>
        <v>2173.2099999999627</v>
      </c>
      <c r="DI11" s="325">
        <f t="shared" si="171"/>
        <v>152.34967741932019</v>
      </c>
      <c r="DJ11" s="326">
        <f t="shared" si="172"/>
        <v>1.0753885242423729</v>
      </c>
      <c r="DK11" s="325">
        <f>INDEX('SO MEI 2026 REV 4'!$B$6:$BH$52,MATCH(B11,'SO MEI 2026 REV 4'!$B$6:$B$52,0),MATCH($DK$3,'SO MEI 2026 REV 4'!$B$5:$XH$5,0))</f>
        <v>800</v>
      </c>
      <c r="DL11" s="325">
        <f>INDEX('Summary sales'!$A$6:$BX$50,MATCH($B11,'Summary sales'!$A$6:$A$50,0),MATCH($DK$3,'Summary sales'!$A$7:$BX$7,0))</f>
        <v>727.90000000002328</v>
      </c>
      <c r="DM11" s="325">
        <f t="shared" si="173"/>
        <v>-72.099999999976717</v>
      </c>
      <c r="DN11" s="326">
        <f t="shared" si="174"/>
        <v>0.90987500000002908</v>
      </c>
      <c r="DO11" s="325">
        <f>INDEX('SO MEI 2026 REV 4'!$B$6:$BH$52,MATCH(B11,'SO MEI 2026 REV 4'!$B$6:$B$52,0),MATCH($DO$3,'SO MEI 2026 REV 4'!$B$5:$XH$5,0))</f>
        <v>7200</v>
      </c>
      <c r="DP11" s="325">
        <f>INDEX('Summary sales'!$A$6:$BX$50,MATCH($B11,'Summary sales'!$A$6:$A$50,0),MATCH($DO$3,'Summary sales'!$A$7:$BX$7,0))</f>
        <v>3616.8899999996647</v>
      </c>
      <c r="DQ11" s="325">
        <f t="shared" si="175"/>
        <v>-3583.1100000003353</v>
      </c>
      <c r="DR11" s="326">
        <f t="shared" si="176"/>
        <v>0.50234583333328675</v>
      </c>
      <c r="DS11" s="325">
        <f>INDEX('SO MEI 2026 REV 4'!$B$6:$BH$52,MATCH(B11,'SO MEI 2026 REV 4'!$B$6:$B$52,0),MATCH($DS$3,'SO MEI 2026 REV 4'!$B$5:$XH$5,0))</f>
        <v>3499.876774193548</v>
      </c>
      <c r="DT11" s="325">
        <f>INDEX('Summary sales'!$A$6:$BX$50,MATCH($B11,'Summary sales'!$A$6:$A$50,0),MATCH($DS$3,'Summary sales'!$A$7:$BX$7,0))</f>
        <v>3127.8399999999965</v>
      </c>
      <c r="DU11" s="325">
        <f t="shared" si="177"/>
        <v>-372.03677419355154</v>
      </c>
      <c r="DV11" s="326">
        <f t="shared" si="178"/>
        <v>0.89370003625934025</v>
      </c>
      <c r="DW11" s="325">
        <f>INDEX('SO MEI 2026 REV 4'!$B$6:$BH$52,MATCH(B11,'SO MEI 2026 REV 4'!$B$6:$B$52,0),MATCH($DW$3,'SO MEI 2026 REV 4'!$B$5:$XH$5,0))</f>
        <v>2043.2745161290325</v>
      </c>
      <c r="DX11" s="325">
        <f>INDEX('Summary sales'!$A$6:$BX$50,MATCH($B11,'Summary sales'!$A$6:$A$50,0),MATCH($DW$3,'Summary sales'!$A$7:$BX$7,0))</f>
        <v>1104.8699999998789</v>
      </c>
      <c r="DY11" s="325">
        <f t="shared" si="179"/>
        <v>-938.40451612915354</v>
      </c>
      <c r="DZ11" s="326">
        <f t="shared" si="180"/>
        <v>0.54073497774202484</v>
      </c>
      <c r="EA11" s="325">
        <f>INDEX('SO MEI 2026 REV 4'!$B$6:$BH$52,MATCH(B11,'SO MEI 2026 REV 4'!$B$6:$B$52,0),MATCH($EA$3,'SO MEI 2026 REV 4'!$B$5:$XH$5,0))</f>
        <v>1999.5303225806451</v>
      </c>
      <c r="EB11" s="325">
        <f>INDEX('Summary sales'!$A$6:$BX$50,MATCH($B11,'Summary sales'!$A$6:$A$50,0),MATCH($EA$3,'Summary sales'!$A$7:$BX$7,0))</f>
        <v>2226.9899999999907</v>
      </c>
      <c r="EC11" s="325">
        <f t="shared" si="181"/>
        <v>227.45967741934555</v>
      </c>
      <c r="ED11" s="326">
        <f t="shared" si="182"/>
        <v>1.1137565531518323</v>
      </c>
      <c r="EE11" s="325">
        <f>INDEX('SO MEI 2026 REV 4'!$B$6:$BH$52,MATCH(B11,'SO MEI 2026 REV 4'!$B$6:$B$52,0),MATCH($EE$3,'SO MEI 2026 REV 4'!$B$5:$XH$5,0))</f>
        <v>1000</v>
      </c>
      <c r="EF11" s="325">
        <f>INDEX('Summary sales'!$A$6:$BX$50,MATCH($B11,'Summary sales'!$A$6:$A$50,0),MATCH($EE$3,'Summary sales'!$A$7:$BX$7,0))</f>
        <v>1528.4699999999721</v>
      </c>
      <c r="EG11" s="325">
        <f t="shared" si="183"/>
        <v>528.46999999997206</v>
      </c>
      <c r="EH11" s="326">
        <f t="shared" si="184"/>
        <v>1.528469999999972</v>
      </c>
      <c r="EI11" s="325">
        <f>INDEX('SO MEI 2026 REV 4'!$B$6:$BH$52,MATCH(B11,'SO MEI 2026 REV 4'!$B$6:$B$52,0),MATCH($EI$3,'SO MEI 2026 REV 4'!$B$5:$XH$5,0))</f>
        <v>11007.047419354845</v>
      </c>
      <c r="EJ11" s="325">
        <f>INDEX('Summary sales'!$A$6:$BX$50,MATCH($B11,'Summary sales'!$A$6:$A$50,0),MATCH($EI$3,'Summary sales'!$A$7:$BX$7,0))</f>
        <v>6892.9500000001863</v>
      </c>
      <c r="EK11" s="325">
        <f t="shared" si="185"/>
        <v>-4114.097419354659</v>
      </c>
      <c r="EL11" s="326">
        <f t="shared" si="186"/>
        <v>0.62623060820830023</v>
      </c>
      <c r="EM11" s="325">
        <f>INDEX('SO MEI 2026 REV 4'!$B$6:$BH$52,MATCH(B11,'SO MEI 2026 REV 4'!$B$6:$B$52,0),MATCH($EM$3,'SO MEI 2026 REV 4'!$B$5:$XH$5,0))</f>
        <v>1519.5448387096778</v>
      </c>
      <c r="EN11" s="325">
        <f>INDEX('Summary sales'!$A$6:$BX$50,MATCH($B11,'Summary sales'!$A$6:$A$50,0),MATCH($EM$3,'Summary sales'!$A$7:$BX$7,0))</f>
        <v>2115.8199999998324</v>
      </c>
      <c r="EO11" s="325">
        <f t="shared" si="187"/>
        <v>596.27516129015453</v>
      </c>
      <c r="EP11" s="326">
        <f t="shared" si="188"/>
        <v>1.3924037949393331</v>
      </c>
      <c r="EQ11" s="325">
        <f>INDEX('SO MEI 2026 REV 4'!$B$6:$BH$52,MATCH(B11,'SO MEI 2026 REV 4'!$B$6:$B$52,0),MATCH($EQ$3,'SO MEI 2026 REV 4'!$B$5:$XH$5,0))</f>
        <v>3999.6741935483842</v>
      </c>
      <c r="ER11" s="325">
        <f>INDEX('Summary sales'!$A$6:$BX$50,MATCH($B11,'Summary sales'!$A$6:$A$50,0),MATCH($EQ$3,'Summary sales'!$A$7:$BX$7,0))</f>
        <v>3663.0499999998137</v>
      </c>
      <c r="ES11" s="325">
        <f t="shared" si="189"/>
        <v>-336.62419354857047</v>
      </c>
      <c r="ET11" s="326">
        <f t="shared" si="190"/>
        <v>0.91583709640861322</v>
      </c>
      <c r="EU11" s="325">
        <f>INDEX('SO MEI 2026 REV 4'!$B$6:$BH$52,MATCH(B11,'SO MEI 2026 REV 4'!$B$6:$B$52,0),MATCH($EU$3,'SO MEI 2026 REV 4'!$B$5:$XH$5,0))</f>
        <v>7000</v>
      </c>
      <c r="EV11" s="325">
        <f>INDEX('Summary sales'!$A$6:$BX$50,MATCH(B11,'Summary sales'!$A$6:$A$50,0),MATCH($EU$3,'Summary sales'!$A$7:$BX$7,0))</f>
        <v>7815.5100000000093</v>
      </c>
      <c r="EW11" s="325">
        <f t="shared" si="191"/>
        <v>815.51000000000931</v>
      </c>
      <c r="EX11" s="326">
        <f t="shared" si="192"/>
        <v>1.1165014285714299</v>
      </c>
      <c r="EY11" s="325">
        <f>INDEX('SO MEI 2026 REV 4'!$B$6:$BH$52,MATCH(B11,'SO MEI 2026 REV 4'!$B$6:$B$52,0),MATCH($EY$3,'SO MEI 2026 REV 4'!$B$5:$XH$5,0))</f>
        <v>5000</v>
      </c>
      <c r="EZ11" s="325">
        <f>INDEX('Summary sales'!$A$6:$BX$50,MATCH($B11,'Summary sales'!$A$6:$A$50,0),MATCH($EY$3,'Summary sales'!$A$7:$BX$7,0))</f>
        <v>9705.3600000001024</v>
      </c>
      <c r="FA11" s="325">
        <f t="shared" si="193"/>
        <v>4705.3600000001024</v>
      </c>
      <c r="FB11" s="326">
        <f t="shared" si="194"/>
        <v>1.9410720000000206</v>
      </c>
      <c r="FC11" s="325">
        <f>INDEX('SO MEI 2026 REV 4'!$B$6:$BH$52,MATCH(B11,'SO MEI 2026 REV 4'!$B$6:$B$52,0),MATCH($FC$3,'SO MEI 2026 REV 4'!$B$5:$XH$5,0))</f>
        <v>26500</v>
      </c>
      <c r="FD11" s="325">
        <f>INDEX('Summary sales'!$A$6:$BX$50,MATCH($B11,'Summary sales'!$A$6:$A$50,0),MATCH($FC$3,'Summary sales'!$A$7:$BX$7,0))</f>
        <v>8837.5099999997765</v>
      </c>
      <c r="FE11" s="325">
        <f t="shared" si="195"/>
        <v>-17662.490000000224</v>
      </c>
      <c r="FF11" s="326">
        <f t="shared" si="196"/>
        <v>0.33349094339621799</v>
      </c>
      <c r="FG11" s="325">
        <f>INDEX('SO MEI 2026 REV 4'!$B$6:$BH$52,MATCH(B11,'SO MEI 2026 REV 4'!$B$6:$B$52,0),MATCH($FG$3,'SO MEI 2026 REV 4'!$B$5:$XH$5,0))</f>
        <v>8000</v>
      </c>
      <c r="FH11" s="325">
        <f>INDEX('Summary sales'!$A$6:$BX$50,MATCH(B11,'Summary sales'!$A$6:$A$50,0),MATCH($FG$3,'Summary sales'!$A$7:$BX$7,0))</f>
        <v>5768.4499999999534</v>
      </c>
      <c r="FI11" s="325">
        <f t="shared" si="197"/>
        <v>-2231.5500000000466</v>
      </c>
      <c r="FJ11" s="326">
        <f t="shared" si="198"/>
        <v>0.72105624999999418</v>
      </c>
      <c r="FK11" s="325">
        <f>INDEX('SO MEI 2026 REV 4'!$B$6:$BH$52,MATCH(B11,'SO MEI 2026 REV 4'!$B$6:$B$52,0),MATCH($FK$3,'SO MEI 2026 REV 4'!$B$5:$XH$5,0))</f>
        <v>3500</v>
      </c>
      <c r="FL11" s="325">
        <f>INDEX('Summary sales'!$A$6:$BX$50,MATCH(B11,'Summary sales'!$A$6:$A$50,0),MATCH($FK$3,'Summary sales'!$A$7:$BX$7,0))</f>
        <v>3209.5</v>
      </c>
      <c r="FM11" s="325">
        <f t="shared" si="199"/>
        <v>-290.5</v>
      </c>
      <c r="FN11" s="326">
        <f t="shared" si="200"/>
        <v>0.91700000000000004</v>
      </c>
      <c r="FO11" s="325">
        <f>INDEX('SO MEI 2026 REV 4'!$B$6:$BH$52,MATCH(B11,'SO MEI 2026 REV 4'!$B$6:$B$52,0),MATCH($FO$3,'SO MEI 2026 REV 4'!$B$5:$XH$5,0))</f>
        <v>726.8151612903232</v>
      </c>
      <c r="FP11" s="325">
        <f>INDEX('Summary sales'!$A$6:$BX$50,MATCH(B11,'Summary sales'!$A$6:$A$50,0),MATCH($FO$3,'Summary sales'!$A$7:$BX$7,0))</f>
        <v>844.59999999997672</v>
      </c>
      <c r="FQ11" s="325">
        <f t="shared" si="201"/>
        <v>117.78483870965351</v>
      </c>
      <c r="FR11" s="326">
        <f t="shared" si="202"/>
        <v>1.1620561113509915</v>
      </c>
      <c r="FS11" s="325">
        <f>INDEX('SO MEI 2026 REV 4'!$B$6:$BH$52,MATCH(B11,'SO MEI 2026 REV 4'!$B$6:$B$52,0),MATCH($FS$3,'SO MEI 2026 REV 4'!$B$5:$XH$5,0))</f>
        <v>3018.0416129032269</v>
      </c>
      <c r="FT11" s="325">
        <f>INDEX('Summary sales'!$A$6:$BX$50,MATCH(B11,'Summary sales'!$A$6:$A$50,0),MATCH($FS$3,'Summary sales'!$A$7:$BX$7,0))</f>
        <v>3968.2599999997765</v>
      </c>
      <c r="FU11" s="325">
        <f t="shared" si="203"/>
        <v>950.21838709654958</v>
      </c>
      <c r="FV11" s="326">
        <f t="shared" si="204"/>
        <v>1.3148460190323485</v>
      </c>
      <c r="FW11" s="325">
        <f>INDEX('SO MEI 2026 REV 4'!$B$6:$BH$52,MATCH(B11,'SO MEI 2026 REV 4'!$B$6:$B$52,0),MATCH($FW$3,'SO MEI 2026 REV 4'!$B$5:$XH$5,0))</f>
        <v>2044.9996774193546</v>
      </c>
      <c r="FX11" s="325">
        <f>INDEX('Summary sales'!$A$6:$BX$50,MATCH(B11,'Summary sales'!$A$6:$A$50,0),MATCH($FW$3,'Summary sales'!$A$7:$BX$7,0))</f>
        <v>5009.1100000001024</v>
      </c>
      <c r="FY11" s="325">
        <f t="shared" si="205"/>
        <v>2964.1103225807478</v>
      </c>
      <c r="FZ11" s="326">
        <f t="shared" si="206"/>
        <v>2.4494429291652731</v>
      </c>
      <c r="GA11" s="325">
        <f>INDEX('SO MEI 2026 REV 4'!$B$6:$BH$52,MATCH(B11,'SO MEI 2026 REV 4'!$B$6:$B$52,0),MATCH($GA$3,'SO MEI 2026 REV 4'!$B$5:$XH$5,0))</f>
        <v>369.61070967741654</v>
      </c>
      <c r="GB11" s="325">
        <f>INDEX('Summary sales'!$A$6:$BX$50,MATCH(B11,'Summary sales'!$A$6:$A$50,0),MATCH($GA$3,'Summary sales'!$A$7:$BX$7,0))</f>
        <v>0</v>
      </c>
      <c r="GC11" s="325">
        <f t="shared" si="207"/>
        <v>-369.61070967741654</v>
      </c>
      <c r="GD11" s="326">
        <f t="shared" si="208"/>
        <v>0</v>
      </c>
      <c r="GE11" s="325">
        <f>INDEX('SO MEI 2026 REV 4'!$B$6:$BH$52,MATCH(B11,'SO MEI 2026 REV 4'!$B$6:$B$52,0),MATCH($GE$3,'SO MEI 2026 REV 4'!$B$5:$XH$5,0))</f>
        <v>0</v>
      </c>
      <c r="GF11" s="325">
        <f>INDEX('Summary sales'!$A$6:$BX$50,MATCH(B11,'Summary sales'!$A$6:$A$50,0),MATCH($GE$3,'Summary sales'!$A$7:$BX$7,0))</f>
        <v>0</v>
      </c>
      <c r="GG11" s="325">
        <f t="shared" si="209"/>
        <v>0</v>
      </c>
      <c r="GH11" s="326" t="e">
        <f t="shared" si="210"/>
        <v>#DIV/0!</v>
      </c>
      <c r="GI11" s="325">
        <f>INDEX('SO MEI 2026 REV 4'!$B$6:$BH$52,MATCH(B11,'SO MEI 2026 REV 4'!$B$6:$B$52,0),MATCH($GI$3,'SO MEI 2026 REV 4'!$B$5:$XH$5,0))</f>
        <v>0</v>
      </c>
      <c r="GJ11" s="325">
        <f>INDEX('Summary sales'!$A$6:$BX$50,MATCH($B11,'Summary sales'!$A$6:$A$50,0),MATCH($GI$3,'Summary sales'!$A$7:$BX$7,0))</f>
        <v>0</v>
      </c>
      <c r="GK11" s="325">
        <f t="shared" si="211"/>
        <v>0</v>
      </c>
      <c r="GL11" s="326" t="e">
        <f t="shared" si="212"/>
        <v>#DIV/0!</v>
      </c>
      <c r="GM11" s="325">
        <f>INDEX('SO MEI 2026 REV 4'!$B$6:$BH$52,MATCH(B11,'SO MEI 2026 REV 4'!$B$6:$B$52,0),MATCH($GM$3,'SO MEI 2026 REV 4'!$B$5:$XH$5,0))</f>
        <v>1121.900322580635</v>
      </c>
      <c r="GN11" s="325">
        <f>INDEX('Summary sales'!$A$6:$BX$50,MATCH($B11,'Summary sales'!$A$6:$A$50,0),MATCH($GM$3,'Summary sales'!$A$7:$BX$7,0))</f>
        <v>1368.570000000298</v>
      </c>
      <c r="GO11" s="325">
        <f t="shared" si="213"/>
        <v>246.669677419663</v>
      </c>
      <c r="GP11" s="326">
        <f t="shared" si="214"/>
        <v>1.2198677301850351</v>
      </c>
      <c r="GQ11" s="325">
        <f>INDEX('SO MEI 2026 REV 4'!$B$6:$BH$52,MATCH(B11,'SO MEI 2026 REV 4'!$B$6:$B$52,0),MATCH($GQ$3,'SO MEI 2026 REV 4'!$B$5:$XH$5,0))</f>
        <v>1800</v>
      </c>
      <c r="GR11" s="325">
        <f>INDEX('Summary sales'!$A$6:$BX$50,MATCH(B11,'Summary sales'!$A$6:$A$50,0),MATCH($GQ$3,'Summary sales'!$A$7:$BX$7,0))</f>
        <v>2045.8490000000456</v>
      </c>
      <c r="GS11" s="325">
        <f t="shared" si="215"/>
        <v>245.84900000004563</v>
      </c>
      <c r="GT11" s="326">
        <f t="shared" si="216"/>
        <v>1.136582777777803</v>
      </c>
      <c r="GU11" s="325">
        <f>INDEX('SO MEI 2026 REV 4'!$B$6:$BH$52,MATCH(B11,'SO MEI 2026 REV 4'!$B$6:$B$52,0),MATCH($GU$3,'SO MEI 2026 REV 4'!$B$5:$XH$5,0))</f>
        <v>2499.7025806451697</v>
      </c>
      <c r="GV11" s="325">
        <f>INDEX('Summary sales'!$A$6:$BX$50,MATCH(B11,'Summary sales'!$A$6:$A$50,0),MATCH($GU$3,'Summary sales'!$A$7:$BX$7,0))</f>
        <v>319.77000000001863</v>
      </c>
      <c r="GW11" s="325">
        <f t="shared" si="217"/>
        <v>-2179.9325806451511</v>
      </c>
      <c r="GX11" s="326">
        <f t="shared" si="218"/>
        <v>0.12792321873648121</v>
      </c>
      <c r="GY11" s="325">
        <f>INDEX('SO MEI 2026 REV 4'!$B$6:$BH$52,MATCH(B11,'SO MEI 2026 REV 4'!$B$6:$B$52,0),MATCH($GY$3,'SO MEI 2026 REV 4'!$B$5:$XH$5,0))</f>
        <v>6600.0622580645213</v>
      </c>
      <c r="GZ11" s="325">
        <f>INDEX('Summary sales'!$A$6:$BX$50,MATCH(B11,'Summary sales'!$A$6:$A$50,0),MATCH($GY$3,'Summary sales'!$A$7:$BX$7,0))</f>
        <v>4939.18781319148</v>
      </c>
      <c r="HA11" s="325">
        <f t="shared" si="219"/>
        <v>-1660.8744448730413</v>
      </c>
      <c r="HB11" s="326">
        <f t="shared" si="220"/>
        <v>0.74835473061732971</v>
      </c>
      <c r="HC11" s="325">
        <f>INDEX('SO MEI 2026 REV 4'!$B$6:$BH$52,MATCH(B11,'SO MEI 2026 REV 4'!$B$6:$B$52,0),MATCH($HC$3,'SO MEI 2026 REV 4'!$B$5:$XH$5,0))</f>
        <v>0</v>
      </c>
      <c r="HD11" s="325">
        <f>INDEX('Summary sales'!$A$6:$BX$50,MATCH(B11,'Summary sales'!$A$6:$A$50,0),MATCH($HC$3,'Summary sales'!$A$7:$BX$7,0))</f>
        <v>0</v>
      </c>
      <c r="HE11" s="325">
        <f t="shared" si="221"/>
        <v>0</v>
      </c>
      <c r="HF11" s="366" t="e">
        <f t="shared" si="222"/>
        <v>#DIV/0!</v>
      </c>
    </row>
    <row r="12" spans="1:229" ht="15" customHeight="1">
      <c r="A12" s="641"/>
      <c r="B12" s="323">
        <f t="shared" si="223"/>
        <v>46148</v>
      </c>
      <c r="C12" s="324" t="str">
        <f t="shared" si="115"/>
        <v>Rab</v>
      </c>
      <c r="D12" s="325">
        <f t="shared" si="116"/>
        <v>189751.94232258061</v>
      </c>
      <c r="E12" s="325">
        <f t="shared" ca="1" si="117"/>
        <v>199238.38600000137</v>
      </c>
      <c r="F12" s="325">
        <f t="shared" ca="1" si="118"/>
        <v>9486.443677420757</v>
      </c>
      <c r="G12" s="326">
        <f t="shared" ca="1" si="119"/>
        <v>1.0499939213338523</v>
      </c>
      <c r="H12" s="325">
        <f>INDEX('SO MEI 2026 REV 4'!$B$6:$BH$52,MATCH(B12,'SO MEI 2026 REV 4'!$B$6:$B$52,0),MATCH($H$3,'SO MEI 2026 REV 4'!$B$5:$XH$5,0))</f>
        <v>1199.5729032258068</v>
      </c>
      <c r="I12" s="325">
        <f>INDEX('Summary sales'!$A$6:$BX$50,MATCH(B12,'Summary sales'!$A$6:$A$50,0),MATCH($H$3,'Summary sales'!$A$7:$BX$7,0))</f>
        <v>1048.3599999998696</v>
      </c>
      <c r="J12" s="325">
        <f t="shared" si="120"/>
        <v>-151.21290322593723</v>
      </c>
      <c r="K12" s="326">
        <f t="shared" si="121"/>
        <v>0.87394438235533156</v>
      </c>
      <c r="L12" s="325">
        <f>INDEX('SO MEI 2026 REV 4'!$B$6:$BH$52,MATCH(B12,'SO MEI 2026 REV 4'!$B$6:$B$52,0),MATCH($L$3,'SO MEI 2026 REV 4'!$B$5:$XH$5,0))</f>
        <v>3000</v>
      </c>
      <c r="M12" s="325">
        <f>INDEX('Summary sales'!$A$6:$BX$50,MATCH($B12,'Summary sales'!$A$6:$A$50,0),MATCH($L$3,'Summary sales'!$A$7:$BX$7,0))</f>
        <v>1531.2400000002235</v>
      </c>
      <c r="N12" s="325">
        <f t="shared" si="122"/>
        <v>-1468.7599999997765</v>
      </c>
      <c r="O12" s="326">
        <f t="shared" si="123"/>
        <v>0.51041333333340788</v>
      </c>
      <c r="P12" s="325">
        <f>INDEX('SO MEI 2026 REV 4'!$B$6:$BH$52,MATCH(B12,'SO MEI 2026 REV 4'!$B$6:$B$52,0),MATCH($P$3,'SO MEI 2026 REV 4'!$B$5:$XH$5,0))</f>
        <v>1129.7312903225857</v>
      </c>
      <c r="Q12" s="325">
        <f>INDEX('Summary sales'!$A$6:$BX$50,MATCH($B12,'Summary sales'!$A$6:$A$50,0),MATCH($P$3,'Summary sales'!$A$7:$BX$7,0))</f>
        <v>1325.6499999999069</v>
      </c>
      <c r="R12" s="325">
        <f t="shared" si="124"/>
        <v>195.9187096773212</v>
      </c>
      <c r="S12" s="326">
        <f t="shared" si="125"/>
        <v>1.1734206278568935</v>
      </c>
      <c r="T12" s="325">
        <f>INDEX('SO MEI 2026 REV 4'!$B$6:$BH$52,MATCH(B12,'SO MEI 2026 REV 4'!$B$6:$B$52,0),MATCH($T$3,'SO MEI 2026 REV 4'!$B$5:$XH$5,0))</f>
        <v>3282.5161290322658</v>
      </c>
      <c r="U12" s="325">
        <f>INDEX('Summary sales'!$A$6:$BX$50,MATCH($B12,'Summary sales'!$A$6:$A$50,0),MATCH($T$3,'Summary sales'!$A$7:$BX$7,0))</f>
        <v>3512.8000000002794</v>
      </c>
      <c r="V12" s="325">
        <f t="shared" si="126"/>
        <v>230.28387096801362</v>
      </c>
      <c r="W12" s="326">
        <f t="shared" si="127"/>
        <v>1.070154680713147</v>
      </c>
      <c r="X12" s="325">
        <f>INDEX('SO MEI 2026 REV 4'!$B$6:$BH$52,MATCH(B12,'SO MEI 2026 REV 4'!$B$6:$B$52,0),MATCH($X$3,'SO MEI 2026 REV 4'!$B$5:$XH$5,0))</f>
        <v>644.02064516129087</v>
      </c>
      <c r="Y12" s="325">
        <f>INDEX('Summary sales'!$A$6:$BX$50,MATCH($B12,'Summary sales'!$A$6:$A$50,0),MATCH($X$3,'Summary sales'!$A$7:$BX$7,0))</f>
        <v>973.9100000000326</v>
      </c>
      <c r="Z12" s="325">
        <f t="shared" si="128"/>
        <v>329.88935483874172</v>
      </c>
      <c r="AA12" s="326">
        <f t="shared" si="129"/>
        <v>1.5122341299417863</v>
      </c>
      <c r="AB12" s="325">
        <f>INDEX('SO MEI 2026 REV 4'!$B$6:$BH$52,MATCH(B12,'SO MEI 2026 REV 4'!$B$6:$B$52,0),MATCH($AB$3,'SO MEI 2026 REV 4'!$B$5:$XH$5,0))</f>
        <v>0</v>
      </c>
      <c r="AC12" s="325">
        <f>INDEX('Summary sales'!$A$6:$BX$50,MATCH($B12,'Summary sales'!$A$6:$A$50,0),MATCH($AB$3,'Summary sales'!$A$7:$BX$7,0))</f>
        <v>0</v>
      </c>
      <c r="AD12" s="325">
        <f t="shared" si="130"/>
        <v>0</v>
      </c>
      <c r="AE12" s="326" t="e">
        <f t="shared" si="131"/>
        <v>#DIV/0!</v>
      </c>
      <c r="AF12" s="325">
        <f>INDEX('SO MEI 2026 REV 4'!$B$6:$BH$52,MATCH(B12,'SO MEI 2026 REV 4'!$B$6:$B$52,0),MATCH($AF$3,'SO MEI 2026 REV 4'!$B$5:$XH$5,0))</f>
        <v>499.97064516129024</v>
      </c>
      <c r="AG12" s="325">
        <f>INDEX('Summary sales'!$A$6:$BX$50,MATCH($B12,'Summary sales'!$A$6:$A$50,0),MATCH($AF$3,'Summary sales'!$A$7:$BX$7,0))</f>
        <v>63.839999999996508</v>
      </c>
      <c r="AH12" s="325">
        <f t="shared" si="132"/>
        <v>-436.13064516129373</v>
      </c>
      <c r="AI12" s="326">
        <f t="shared" si="133"/>
        <v>0.12768749649172256</v>
      </c>
      <c r="AJ12" s="325">
        <f>INDEX('SO MEI 2026 REV 4'!$B$6:$BH$52,MATCH(B12,'SO MEI 2026 REV 4'!$B$6:$B$52,0),MATCH($AJ$3,'SO MEI 2026 REV 4'!$B$5:$XH$5,0))</f>
        <v>603.76322580644887</v>
      </c>
      <c r="AK12" s="325">
        <f>INDEX('Summary sales'!$A$6:$BX$50,MATCH($B12,'Summary sales'!$A$6:$A$50,0),MATCH($AJ$3,'Summary sales'!$A$7:$BX$7,0))</f>
        <v>987.75</v>
      </c>
      <c r="AL12" s="325">
        <f t="shared" si="134"/>
        <v>383.98677419355113</v>
      </c>
      <c r="AM12" s="326">
        <f t="shared" si="135"/>
        <v>1.6359890065855842</v>
      </c>
      <c r="AN12" s="325">
        <f>INDEX('SO MEI 2026 REV 4'!$B$6:$BH$52,MATCH(B12,'SO MEI 2026 REV 4'!$B$6:$B$52,0),MATCH($AN$3,'SO MEI 2026 REV 4'!$B$5:$XH$5,0))</f>
        <v>673.27548387096704</v>
      </c>
      <c r="AO12" s="325">
        <f>INDEX('Summary sales'!$A$6:$BX$50,MATCH($B12,'Summary sales'!$A$6:$A$50,0),MATCH($AN$3,'Summary sales'!$A$7:$BX$7,0))</f>
        <v>809.72999999998137</v>
      </c>
      <c r="AP12" s="325">
        <f t="shared" si="136"/>
        <v>136.45451612901434</v>
      </c>
      <c r="AQ12" s="326">
        <f t="shared" si="137"/>
        <v>1.2026726346019243</v>
      </c>
      <c r="AR12" s="325">
        <f>INDEX('SO MEI 2026 REV 4'!$B$6:$BH$52,MATCH(B12,'SO MEI 2026 REV 4'!$B$6:$B$52,0),MATCH($AR$3,'SO MEI 2026 REV 4'!$B$5:$XH$5,0))</f>
        <v>5514.1990322580623</v>
      </c>
      <c r="AS12" s="325">
        <f>INDEX('Summary sales'!$A$6:$BX$50,MATCH($B12,'Summary sales'!$A$6:$A$50,0),MATCH($AR$3,'Summary sales'!$A$7:$BX$7,0))</f>
        <v>5154.25</v>
      </c>
      <c r="AT12" s="325">
        <f t="shared" si="138"/>
        <v>-359.94903225806229</v>
      </c>
      <c r="AU12" s="326">
        <f t="shared" si="139"/>
        <v>0.93472324264097817</v>
      </c>
      <c r="AV12" s="325">
        <f>INDEX('SO MEI 2026 REV 4'!$B$6:$BH$52,MATCH(B12,'SO MEI 2026 REV 4'!$B$6:$B$52,0),MATCH($AV$3,'SO MEI 2026 REV 4'!$B$5:$XH$5,0))</f>
        <v>6600.0622580645213</v>
      </c>
      <c r="AW12" s="325">
        <f>INDEX('Summary sales'!$A$6:$BX$50,MATCH($B12,'Summary sales'!$A$6:$A$50,0),MATCH($AV$3,'Summary sales'!$A$7:$BX$7,0))</f>
        <v>5833.2600000002421</v>
      </c>
      <c r="AX12" s="325">
        <f t="shared" si="140"/>
        <v>-766.80225806427916</v>
      </c>
      <c r="AY12" s="326">
        <f t="shared" si="141"/>
        <v>0.88381893562786706</v>
      </c>
      <c r="AZ12" s="325">
        <f>INDEX('SO MEI 2026 REV 4'!$B$6:$BH$52,MATCH(B12,'SO MEI 2026 REV 4'!$B$6:$B$52,0),MATCH($AZ$3,'SO MEI 2026 REV 4'!$B$5:$XH$5,0))</f>
        <v>2874.3264516129029</v>
      </c>
      <c r="BA12" s="325">
        <f>INDEX('Summary sales'!$A$6:$BX$50,MATCH($B12,'Summary sales'!$A$6:$A$50,0),MATCH($AZ$3,'Summary sales'!$A$7:$BX$7,0))</f>
        <v>432.21999999997206</v>
      </c>
      <c r="BB12" s="325">
        <f t="shared" si="142"/>
        <v>-2442.1064516129309</v>
      </c>
      <c r="BC12" s="326">
        <f t="shared" si="143"/>
        <v>0.15037262025593356</v>
      </c>
      <c r="BD12" s="325">
        <f>INDEX('SO MEI 2026 REV 4'!$B$6:$BH$52,MATCH(B12,'SO MEI 2026 REV 4'!$B$6:$B$52,0),MATCH($BD$3,'SO MEI 2026 REV 4'!$B$5:$XH$5,0))</f>
        <v>500</v>
      </c>
      <c r="BE12" s="325">
        <f>INDEX('Summary sales'!$A$6:$BX$50,MATCH($B12,'Summary sales'!$A$6:$A$50,0),MATCH($BD$3,'Summary sales'!$A$7:$BX$7,0))</f>
        <v>932.09000000000015</v>
      </c>
      <c r="BF12" s="325">
        <f t="shared" si="144"/>
        <v>432.09000000000015</v>
      </c>
      <c r="BG12" s="326">
        <f t="shared" si="145"/>
        <v>1.8641800000000004</v>
      </c>
      <c r="BH12" s="325">
        <f>INDEX('SO MEI 2026 REV 4'!$B$6:$BH$52,MATCH(B12,'SO MEI 2026 REV 4'!$B$6:$B$52,0),MATCH($BH$3,'SO MEI 2026 REV 4'!$B$5:$XH$5,0))</f>
        <v>4000</v>
      </c>
      <c r="BI12" s="325">
        <f>INDEX('Summary sales'!$A$6:$BX$50,MATCH($B12,'Summary sales'!$A$6:$A$50,0),MATCH($BH$3,'Summary sales'!$A$7:$BX$7,0))</f>
        <v>3723.2799999997951</v>
      </c>
      <c r="BJ12" s="325">
        <f t="shared" si="146"/>
        <v>-276.72000000020489</v>
      </c>
      <c r="BK12" s="326">
        <f t="shared" si="147"/>
        <v>0.9308199999999488</v>
      </c>
      <c r="BL12" s="325">
        <f>INDEX('SO MEI 2026 REV 4'!$B$6:$BH$52,MATCH(B12,'SO MEI 2026 REV 4'!$B$6:$B$52,0),MATCH($BL$3,'SO MEI 2026 REV 4'!$B$5:$XH$5,0))</f>
        <v>9000.0570967741915</v>
      </c>
      <c r="BM12" s="325">
        <f>INDEX('Summary sales'!$A$6:$BX$50,MATCH($B12,'Summary sales'!$A$6:$A$50,0),MATCH($BL$3,'Summary sales'!$A$7:$BX$7,0))</f>
        <v>8951.1000000000931</v>
      </c>
      <c r="BN12" s="325">
        <f t="shared" si="148"/>
        <v>-48.957096774098318</v>
      </c>
      <c r="BO12" s="326">
        <f t="shared" si="149"/>
        <v>0.99456035709021828</v>
      </c>
      <c r="BP12" s="325">
        <f>INDEX('SO MEI 2026 REV 4'!$B$6:$BH$52,MATCH(B12,'SO MEI 2026 REV 4'!$B$6:$B$52,0),MATCH($BP$3,'SO MEI 2026 REV 4'!$B$5:$XH$5,0))</f>
        <v>1300</v>
      </c>
      <c r="BQ12" s="325">
        <f>INDEX('Summary sales'!$A$6:$BX$50,MATCH($B12,'Summary sales'!$A$6:$A$50,0),MATCH($BP$3,'Summary sales'!$A$7:$BX$7,0))</f>
        <v>1293</v>
      </c>
      <c r="BR12" s="325">
        <f t="shared" si="150"/>
        <v>-7</v>
      </c>
      <c r="BS12" s="326">
        <f t="shared" si="151"/>
        <v>0.99461538461538457</v>
      </c>
      <c r="BT12" s="325">
        <f>INDEX('SO MEI 2026 REV 4'!$B$6:$BH$52,MATCH(B12,'SO MEI 2026 REV 4'!$B$6:$B$52,0),MATCH($BT$3,'SO MEI 2026 REV 4'!$B$5:$XH$5,0))</f>
        <v>1000</v>
      </c>
      <c r="BU12" s="325">
        <f>INDEX('Summary sales'!$A$6:$BX$50,MATCH($B12,'Summary sales'!$A$6:$A$50,0),MATCH($BT$3,'Summary sales'!$A$7:$BX$7,0))</f>
        <v>878.86199999996461</v>
      </c>
      <c r="BV12" s="325">
        <f t="shared" si="152"/>
        <v>-121.13800000003539</v>
      </c>
      <c r="BW12" s="326">
        <f t="shared" si="153"/>
        <v>0.87886199999996462</v>
      </c>
      <c r="BX12" s="325">
        <f>INDEX('SO MEI 2026 REV 4'!$B$6:$BH$52,MATCH(B12,'SO MEI 2026 REV 4'!$B$6:$B$52,0),MATCH($BX$3,'SO MEI 2026 REV 4'!$B$5:$XH$5,0))</f>
        <v>5500</v>
      </c>
      <c r="BY12" s="325">
        <f ca="1">INDEX('Summary sales'!$A$6:$BX$50,MATCH($B12,'Summary sales'!$A$6:$A$50,0),MATCH($BX$3,'Summary sales'!$A$7:$BX$7,0))</f>
        <v>5790.82</v>
      </c>
      <c r="BZ12" s="325">
        <f t="shared" ca="1" si="154"/>
        <v>290.81999999999971</v>
      </c>
      <c r="CA12" s="326">
        <f t="shared" ca="1" si="155"/>
        <v>1.0528763636363636</v>
      </c>
      <c r="CB12" s="325">
        <f>INDEX('SO MEI 2026 REV 4'!$B$6:$BH$52,MATCH(B12,'SO MEI 2026 REV 4'!$B$6:$B$52,0),MATCH($CB$3,'SO MEI 2026 REV 4'!$B$5:$XH$5,0))</f>
        <v>70.054838709677327</v>
      </c>
      <c r="CC12" s="325">
        <f>INDEX('Summary sales'!$A$6:$BX$50,MATCH($B12,'Summary sales'!$A$6:$A$50,0),MATCH($CB$3,'Summary sales'!$A$7:$BX$7,0))</f>
        <v>0</v>
      </c>
      <c r="CD12" s="325">
        <f t="shared" si="156"/>
        <v>-70.054838709677327</v>
      </c>
      <c r="CE12" s="326">
        <f t="shared" si="157"/>
        <v>0</v>
      </c>
      <c r="CF12" s="325">
        <f>INDEX('SO MEI 2026 REV 4'!$B$6:$BH$52,MATCH(B12,'SO MEI 2026 REV 4'!$B$6:$B$52,0),MATCH($CF$3,'SO MEI 2026 REV 4'!$B$5:$XH$5,0))</f>
        <v>89.451612903225808</v>
      </c>
      <c r="CG12" s="325">
        <f>INDEX('Summary sales'!$A$6:$BX$50,MATCH($B12,'Summary sales'!$A$6:$A$50,0),MATCH($CF$3,'Summary sales'!$A$7:$BX$7,0))</f>
        <v>42.944000000003143</v>
      </c>
      <c r="CH12" s="325">
        <f t="shared" si="158"/>
        <v>-46.507612903222665</v>
      </c>
      <c r="CI12" s="326">
        <f t="shared" si="159"/>
        <v>0.48008077893981155</v>
      </c>
      <c r="CJ12" s="325">
        <f>INDEX('SO MEI 2026 REV 4'!$B$6:$BH$52,MATCH(B12,'SO MEI 2026 REV 4'!$B$6:$B$52,0),MATCH($CJ$3,'SO MEI 2026 REV 4'!$B$5:$XH$5,0))</f>
        <v>3500</v>
      </c>
      <c r="CK12" s="325">
        <f>INDEX('Summary sales'!$A$6:$BX$50,MATCH($B12,'Summary sales'!$A$6:$A$50,0),MATCH($CJ$3,'Summary sales'!$A$7:$BX$7,0))</f>
        <v>3578.5</v>
      </c>
      <c r="CL12" s="325">
        <f t="shared" si="160"/>
        <v>78.5</v>
      </c>
      <c r="CM12" s="326">
        <f t="shared" si="161"/>
        <v>1.0224285714285715</v>
      </c>
      <c r="CN12" s="325">
        <f>INDEX('SO MEI 2026 REV 4'!$B$6:$BH$52,MATCH(B12,'SO MEI 2026 REV 4'!$B$6:$B$52,0),MATCH($CN$3,'SO MEI 2026 REV 4'!$B$5:$XH$5,0))</f>
        <v>3000</v>
      </c>
      <c r="CO12" s="325">
        <f>INDEX('Summary sales'!$A$6:$BX$50,MATCH($B12,'Summary sales'!$A$6:$A$50,0),MATCH($CN$3,'Summary sales'!$A$7:$BX$7,0))</f>
        <v>4891.7000000001863</v>
      </c>
      <c r="CP12" s="325">
        <f t="shared" si="162"/>
        <v>1891.7000000001863</v>
      </c>
      <c r="CQ12" s="325">
        <f>INDEX('SO MEI 2026 REV 4'!$B$6:$BH$52,MATCH(B12,'SO MEI 2026 REV 4'!$B$6:$B$52,0),MATCH($CQ$3,'SO MEI 2026 REV 4'!$B$5:$XH$5,0))</f>
        <v>0</v>
      </c>
      <c r="CR12" s="325">
        <f>INDEX('Summary sales'!$A$6:$BX$50,MATCH($B12,'Summary sales'!$A$6:$A$50,0),MATCH($CQ$3,'Summary sales'!$A$7:$BX$7,0))</f>
        <v>0</v>
      </c>
      <c r="CS12" s="325">
        <f t="shared" si="163"/>
        <v>0</v>
      </c>
      <c r="CT12" s="326">
        <f t="shared" si="164"/>
        <v>1.6305666666667287</v>
      </c>
      <c r="CU12" s="325">
        <f>INDEX('SO MEI 2026 REV 4'!$B$6:$BH$52,MATCH(B12,'SO MEI 2026 REV 4'!$B$6:$B$52,0),MATCH($CU$3,'SO MEI 2026 REV 4'!$B$5:$XH$5,0))</f>
        <v>2000</v>
      </c>
      <c r="CV12" s="325">
        <f>INDEX('Summary sales'!$A$6:$BX$50,MATCH($B12,'Summary sales'!$A$6:$A$50,0),MATCH($CU$3,'Summary sales'!$A$7:$BX$7,0))</f>
        <v>11029.270000000019</v>
      </c>
      <c r="CW12" s="325">
        <f t="shared" si="165"/>
        <v>9029.2700000000186</v>
      </c>
      <c r="CX12" s="326">
        <f t="shared" si="166"/>
        <v>5.5146350000000091</v>
      </c>
      <c r="CY12" s="325">
        <f>INDEX('SO MEI 2026 REV 4'!$B$6:$BH$52,MATCH(B12,'SO MEI 2026 REV 4'!$B$6:$B$52,0),MATCH($CY$3,'SO MEI 2026 REV 4'!$B$5:$XH$5,0))</f>
        <v>5000</v>
      </c>
      <c r="CZ12" s="325">
        <f>INDEX('Summary sales'!$A$6:$BX$50,MATCH($B12,'Summary sales'!$A$6:$A$50,0),MATCH($CY$3,'Summary sales'!$A$7:$BX$7,0))</f>
        <v>5914.6999999999534</v>
      </c>
      <c r="DA12" s="325">
        <f t="shared" si="167"/>
        <v>914.69999999995343</v>
      </c>
      <c r="DB12" s="326">
        <f t="shared" si="168"/>
        <v>1.1829399999999908</v>
      </c>
      <c r="DC12" s="325">
        <f>INDEX('SO MEI 2026 REV 4'!$B$6:$BH$52,MATCH(B12,'SO MEI 2026 REV 4'!$B$6:$B$52,0),MATCH($DC$3,'SO MEI 2026 REV 4'!$B$5:$XH$5,0))</f>
        <v>16000</v>
      </c>
      <c r="DD12" s="325">
        <f>INDEX('Summary sales'!$A$6:$BX$50,MATCH($B12,'Summary sales'!$A$6:$A$50,0),MATCH($DC$3,'Summary sales'!$A$7:$BX$7,0))</f>
        <v>18444.460000000894</v>
      </c>
      <c r="DE12" s="325">
        <f t="shared" si="169"/>
        <v>2444.4600000008941</v>
      </c>
      <c r="DF12" s="326">
        <f t="shared" si="170"/>
        <v>1.1527787500000559</v>
      </c>
      <c r="DG12" s="325">
        <f>INDEX('SO MEI 2026 REV 4'!$B$6:$BH$52,MATCH(B12,'SO MEI 2026 REV 4'!$B$6:$B$52,0),MATCH($DG$3,'SO MEI 2026 REV 4'!$B$5:$XH$5,0))</f>
        <v>2020.8603225806426</v>
      </c>
      <c r="DH12" s="325">
        <f>INDEX('Summary sales'!$A$6:$BX$50,MATCH($B12,'Summary sales'!$A$6:$A$50,0),MATCH($DG$3,'Summary sales'!$A$7:$BX$7,0))</f>
        <v>2659.0699999993667</v>
      </c>
      <c r="DI12" s="325">
        <f t="shared" si="171"/>
        <v>638.20967741872414</v>
      </c>
      <c r="DJ12" s="326">
        <f t="shared" si="172"/>
        <v>1.3158108802906918</v>
      </c>
      <c r="DK12" s="325">
        <f>INDEX('SO MEI 2026 REV 4'!$B$6:$BH$52,MATCH(B12,'SO MEI 2026 REV 4'!$B$6:$B$52,0),MATCH($DK$3,'SO MEI 2026 REV 4'!$B$5:$XH$5,0))</f>
        <v>800</v>
      </c>
      <c r="DL12" s="325">
        <f>INDEX('Summary sales'!$A$6:$BX$50,MATCH($B12,'Summary sales'!$A$6:$A$50,0),MATCH($DK$3,'Summary sales'!$A$7:$BX$7,0))</f>
        <v>1081.4799999999814</v>
      </c>
      <c r="DM12" s="325">
        <f t="shared" si="173"/>
        <v>281.47999999998137</v>
      </c>
      <c r="DN12" s="326">
        <f t="shared" si="174"/>
        <v>1.3518499999999767</v>
      </c>
      <c r="DO12" s="325">
        <f>INDEX('SO MEI 2026 REV 4'!$B$6:$BH$52,MATCH(B12,'SO MEI 2026 REV 4'!$B$6:$B$52,0),MATCH($DO$3,'SO MEI 2026 REV 4'!$B$5:$XH$5,0))</f>
        <v>7200</v>
      </c>
      <c r="DP12" s="325">
        <f>INDEX('Summary sales'!$A$6:$BX$50,MATCH($B12,'Summary sales'!$A$6:$A$50,0),MATCH($DO$3,'Summary sales'!$A$7:$BX$7,0))</f>
        <v>12876.110000000335</v>
      </c>
      <c r="DQ12" s="325">
        <f t="shared" si="175"/>
        <v>5676.1100000003353</v>
      </c>
      <c r="DR12" s="326">
        <f t="shared" si="176"/>
        <v>1.7883486111111577</v>
      </c>
      <c r="DS12" s="325">
        <f>INDEX('SO MEI 2026 REV 4'!$B$6:$BH$52,MATCH(B12,'SO MEI 2026 REV 4'!$B$6:$B$52,0),MATCH($DS$3,'SO MEI 2026 REV 4'!$B$5:$XH$5,0))</f>
        <v>3499.876774193548</v>
      </c>
      <c r="DT12" s="325">
        <f>INDEX('Summary sales'!$A$6:$BX$50,MATCH($B12,'Summary sales'!$A$6:$A$50,0),MATCH($DS$3,'Summary sales'!$A$7:$BX$7,0))</f>
        <v>2974.3399999999965</v>
      </c>
      <c r="DU12" s="325">
        <f t="shared" si="177"/>
        <v>-525.53677419355154</v>
      </c>
      <c r="DV12" s="326">
        <f t="shared" si="178"/>
        <v>0.84984134925303267</v>
      </c>
      <c r="DW12" s="325">
        <f>INDEX('SO MEI 2026 REV 4'!$B$6:$BH$52,MATCH(B12,'SO MEI 2026 REV 4'!$B$6:$B$52,0),MATCH($DW$3,'SO MEI 2026 REV 4'!$B$5:$XH$5,0))</f>
        <v>2043.2745161290325</v>
      </c>
      <c r="DX12" s="325">
        <f>INDEX('Summary sales'!$A$6:$BX$50,MATCH($B12,'Summary sales'!$A$6:$A$50,0),MATCH($DW$3,'Summary sales'!$A$7:$BX$7,0))</f>
        <v>1230.2900000000373</v>
      </c>
      <c r="DY12" s="325">
        <f t="shared" si="179"/>
        <v>-812.98451612899521</v>
      </c>
      <c r="DZ12" s="326">
        <f t="shared" si="180"/>
        <v>0.60211684249398456</v>
      </c>
      <c r="EA12" s="325">
        <f>INDEX('SO MEI 2026 REV 4'!$B$6:$BH$52,MATCH(B12,'SO MEI 2026 REV 4'!$B$6:$B$52,0),MATCH($EA$3,'SO MEI 2026 REV 4'!$B$5:$XH$5,0))</f>
        <v>1999.5303225806451</v>
      </c>
      <c r="EB12" s="325">
        <f>INDEX('Summary sales'!$A$6:$BX$50,MATCH($B12,'Summary sales'!$A$6:$A$50,0),MATCH($EA$3,'Summary sales'!$A$7:$BX$7,0))</f>
        <v>2248.2000000000698</v>
      </c>
      <c r="EC12" s="325">
        <f t="shared" si="181"/>
        <v>248.66967741942472</v>
      </c>
      <c r="ED12" s="326">
        <f t="shared" si="182"/>
        <v>1.1243640442013829</v>
      </c>
      <c r="EE12" s="325">
        <f>INDEX('SO MEI 2026 REV 4'!$B$6:$BH$52,MATCH(B12,'SO MEI 2026 REV 4'!$B$6:$B$52,0),MATCH($EE$3,'SO MEI 2026 REV 4'!$B$5:$XH$5,0))</f>
        <v>1000</v>
      </c>
      <c r="EF12" s="325">
        <f>INDEX('Summary sales'!$A$6:$BX$50,MATCH($B12,'Summary sales'!$A$6:$A$50,0),MATCH($EE$3,'Summary sales'!$A$7:$BX$7,0))</f>
        <v>1432.9699999999721</v>
      </c>
      <c r="EG12" s="325">
        <f t="shared" si="183"/>
        <v>432.96999999997206</v>
      </c>
      <c r="EH12" s="326">
        <f t="shared" si="184"/>
        <v>1.4329699999999721</v>
      </c>
      <c r="EI12" s="325">
        <f>INDEX('SO MEI 2026 REV 4'!$B$6:$BH$52,MATCH(B12,'SO MEI 2026 REV 4'!$B$6:$B$52,0),MATCH($EI$3,'SO MEI 2026 REV 4'!$B$5:$XH$5,0))</f>
        <v>11007.047419354845</v>
      </c>
      <c r="EJ12" s="325">
        <f>INDEX('Summary sales'!$A$6:$BX$50,MATCH($B12,'Summary sales'!$A$6:$A$50,0),MATCH($EI$3,'Summary sales'!$A$7:$BX$7,0))</f>
        <v>9252.910000000149</v>
      </c>
      <c r="EK12" s="325">
        <f t="shared" si="185"/>
        <v>-1754.1374193546962</v>
      </c>
      <c r="EL12" s="326">
        <f t="shared" si="186"/>
        <v>0.84063506292612022</v>
      </c>
      <c r="EM12" s="325">
        <f>INDEX('SO MEI 2026 REV 4'!$B$6:$BH$52,MATCH(B12,'SO MEI 2026 REV 4'!$B$6:$B$52,0),MATCH($EM$3,'SO MEI 2026 REV 4'!$B$5:$XH$5,0))</f>
        <v>1519.5448387096778</v>
      </c>
      <c r="EN12" s="325">
        <f>INDEX('Summary sales'!$A$6:$BX$50,MATCH($B12,'Summary sales'!$A$6:$A$50,0),MATCH($EM$3,'Summary sales'!$A$7:$BX$7,0))</f>
        <v>2600.6800000001676</v>
      </c>
      <c r="EO12" s="325">
        <f t="shared" si="187"/>
        <v>1081.1351612904898</v>
      </c>
      <c r="EP12" s="326">
        <f t="shared" si="188"/>
        <v>1.7114861856979069</v>
      </c>
      <c r="EQ12" s="325">
        <f>INDEX('SO MEI 2026 REV 4'!$B$6:$BH$52,MATCH(B12,'SO MEI 2026 REV 4'!$B$6:$B$52,0),MATCH($EQ$3,'SO MEI 2026 REV 4'!$B$5:$XH$5,0))</f>
        <v>3999.6741935483842</v>
      </c>
      <c r="ER12" s="325">
        <f>INDEX('Summary sales'!$A$6:$BX$50,MATCH($B12,'Summary sales'!$A$6:$A$50,0),MATCH($EQ$3,'Summary sales'!$A$7:$BX$7,0))</f>
        <v>4612.679999999702</v>
      </c>
      <c r="ES12" s="325">
        <f t="shared" si="189"/>
        <v>613.00580645131777</v>
      </c>
      <c r="ET12" s="326">
        <f t="shared" si="190"/>
        <v>1.153263935207552</v>
      </c>
      <c r="EU12" s="325">
        <f>INDEX('SO MEI 2026 REV 4'!$B$6:$BH$52,MATCH(B12,'SO MEI 2026 REV 4'!$B$6:$B$52,0),MATCH($EU$3,'SO MEI 2026 REV 4'!$B$5:$XH$5,0))</f>
        <v>7000</v>
      </c>
      <c r="EV12" s="325">
        <f>INDEX('Summary sales'!$A$6:$BX$50,MATCH(B12,'Summary sales'!$A$6:$A$50,0),MATCH($EU$3,'Summary sales'!$A$7:$BX$7,0))</f>
        <v>6637.0299999999115</v>
      </c>
      <c r="EW12" s="325">
        <f t="shared" si="191"/>
        <v>-362.97000000008848</v>
      </c>
      <c r="EX12" s="326">
        <f t="shared" si="192"/>
        <v>0.9481471428571302</v>
      </c>
      <c r="EY12" s="325">
        <f>INDEX('SO MEI 2026 REV 4'!$B$6:$BH$52,MATCH(B12,'SO MEI 2026 REV 4'!$B$6:$B$52,0),MATCH($EY$3,'SO MEI 2026 REV 4'!$B$5:$XH$5,0))</f>
        <v>5000</v>
      </c>
      <c r="EZ12" s="325">
        <f>INDEX('Summary sales'!$A$6:$BX$50,MATCH($B12,'Summary sales'!$A$6:$A$50,0),MATCH($EY$3,'Summary sales'!$A$7:$BX$7,0))</f>
        <v>9180.9699999999721</v>
      </c>
      <c r="FA12" s="325">
        <f t="shared" si="193"/>
        <v>4180.9699999999721</v>
      </c>
      <c r="FB12" s="326">
        <f t="shared" si="194"/>
        <v>1.8361939999999943</v>
      </c>
      <c r="FC12" s="325">
        <f>INDEX('SO MEI 2026 REV 4'!$B$6:$BH$52,MATCH(B12,'SO MEI 2026 REV 4'!$B$6:$B$52,0),MATCH($FC$3,'SO MEI 2026 REV 4'!$B$5:$XH$5,0))</f>
        <v>36000</v>
      </c>
      <c r="FD12" s="325">
        <f>INDEX('Summary sales'!$A$6:$BX$50,MATCH($B12,'Summary sales'!$A$6:$A$50,0),MATCH($FC$3,'Summary sales'!$A$7:$BX$7,0))</f>
        <v>30873.160000000149</v>
      </c>
      <c r="FE12" s="325">
        <f t="shared" si="195"/>
        <v>-5126.839999999851</v>
      </c>
      <c r="FF12" s="326">
        <f t="shared" si="196"/>
        <v>0.85758777777778195</v>
      </c>
      <c r="FG12" s="325">
        <f>INDEX('SO MEI 2026 REV 4'!$B$6:$BH$52,MATCH(B12,'SO MEI 2026 REV 4'!$B$6:$B$52,0),MATCH($FG$3,'SO MEI 2026 REV 4'!$B$5:$XH$5,0))</f>
        <v>8000</v>
      </c>
      <c r="FH12" s="325">
        <f>INDEX('Summary sales'!$A$6:$BX$50,MATCH(B12,'Summary sales'!$A$6:$A$50,0),MATCH($FG$3,'Summary sales'!$A$7:$BX$7,0))</f>
        <v>5474.7399999999907</v>
      </c>
      <c r="FI12" s="325">
        <f t="shared" si="197"/>
        <v>-2525.2600000000093</v>
      </c>
      <c r="FJ12" s="326">
        <f t="shared" si="198"/>
        <v>0.68434249999999885</v>
      </c>
      <c r="FK12" s="325">
        <f>INDEX('SO MEI 2026 REV 4'!$B$6:$BH$52,MATCH(B12,'SO MEI 2026 REV 4'!$B$6:$B$52,0),MATCH($FK$3,'SO MEI 2026 REV 4'!$B$5:$XH$5,0))</f>
        <v>3500</v>
      </c>
      <c r="FL12" s="325">
        <f>INDEX('Summary sales'!$A$6:$BX$50,MATCH(B12,'Summary sales'!$A$6:$A$50,0),MATCH($FK$3,'Summary sales'!$A$7:$BX$7,0))</f>
        <v>1385</v>
      </c>
      <c r="FM12" s="325">
        <f t="shared" si="199"/>
        <v>-2115</v>
      </c>
      <c r="FN12" s="326">
        <f t="shared" si="200"/>
        <v>0.39571428571428574</v>
      </c>
      <c r="FO12" s="325">
        <f>INDEX('SO MEI 2026 REV 4'!$B$6:$BH$52,MATCH(B12,'SO MEI 2026 REV 4'!$B$6:$B$52,0),MATCH($FO$3,'SO MEI 2026 REV 4'!$B$5:$XH$5,0))</f>
        <v>726.8151612903232</v>
      </c>
      <c r="FP12" s="325">
        <f>INDEX('Summary sales'!$A$6:$BX$50,MATCH(B12,'Summary sales'!$A$6:$A$50,0),MATCH($FO$3,'Summary sales'!$A$7:$BX$7,0))</f>
        <v>799.11999999999534</v>
      </c>
      <c r="FQ12" s="325">
        <f t="shared" si="201"/>
        <v>72.30483870967214</v>
      </c>
      <c r="FR12" s="326">
        <f t="shared" si="202"/>
        <v>1.0994817424849923</v>
      </c>
      <c r="FS12" s="325">
        <f>INDEX('SO MEI 2026 REV 4'!$B$6:$BH$52,MATCH(B12,'SO MEI 2026 REV 4'!$B$6:$B$52,0),MATCH($FS$3,'SO MEI 2026 REV 4'!$B$5:$XH$5,0))</f>
        <v>3018.0416129032269</v>
      </c>
      <c r="FT12" s="325">
        <f>INDEX('Summary sales'!$A$6:$BX$50,MATCH(B12,'Summary sales'!$A$6:$A$50,0),MATCH($FS$3,'Summary sales'!$A$7:$BX$7,0))</f>
        <v>4029.7400000002235</v>
      </c>
      <c r="FU12" s="325">
        <f t="shared" si="203"/>
        <v>1011.6983870969966</v>
      </c>
      <c r="FV12" s="326">
        <f t="shared" si="204"/>
        <v>1.3352168448478701</v>
      </c>
      <c r="FW12" s="325">
        <f>INDEX('SO MEI 2026 REV 4'!$B$6:$BH$52,MATCH(B12,'SO MEI 2026 REV 4'!$B$6:$B$52,0),MATCH($FW$3,'SO MEI 2026 REV 4'!$B$5:$XH$5,0))</f>
        <v>2044.9996774193546</v>
      </c>
      <c r="FX12" s="325">
        <f>INDEX('Summary sales'!$A$6:$BX$50,MATCH(B12,'Summary sales'!$A$6:$A$50,0),MATCH($FW$3,'Summary sales'!$A$7:$BX$7,0))</f>
        <v>1006.2999999998137</v>
      </c>
      <c r="FY12" s="325">
        <f t="shared" si="205"/>
        <v>-1038.6996774195409</v>
      </c>
      <c r="FZ12" s="326">
        <f t="shared" si="206"/>
        <v>0.49207831722970902</v>
      </c>
      <c r="GA12" s="325">
        <f>INDEX('SO MEI 2026 REV 4'!$B$6:$BH$52,MATCH(B12,'SO MEI 2026 REV 4'!$B$6:$B$52,0),MATCH($GA$3,'SO MEI 2026 REV 4'!$B$5:$XH$5,0))</f>
        <v>369.61070967741654</v>
      </c>
      <c r="GB12" s="325">
        <f>INDEX('Summary sales'!$A$6:$BX$50,MATCH(B12,'Summary sales'!$A$6:$A$50,0),MATCH($GA$3,'Summary sales'!$A$7:$BX$7,0))</f>
        <v>0</v>
      </c>
      <c r="GC12" s="325">
        <f t="shared" si="207"/>
        <v>-369.61070967741654</v>
      </c>
      <c r="GD12" s="326">
        <f t="shared" si="208"/>
        <v>0</v>
      </c>
      <c r="GE12" s="325">
        <f>INDEX('SO MEI 2026 REV 4'!$B$6:$BH$52,MATCH(B12,'SO MEI 2026 REV 4'!$B$6:$B$52,0),MATCH($GE$3,'SO MEI 2026 REV 4'!$B$5:$XH$5,0))</f>
        <v>0</v>
      </c>
      <c r="GF12" s="325">
        <f>INDEX('Summary sales'!$A$6:$BX$50,MATCH(B12,'Summary sales'!$A$6:$A$50,0),MATCH($GE$3,'Summary sales'!$A$7:$BX$7,0))</f>
        <v>0</v>
      </c>
      <c r="GG12" s="325">
        <f t="shared" si="209"/>
        <v>0</v>
      </c>
      <c r="GH12" s="326" t="e">
        <f t="shared" si="210"/>
        <v>#DIV/0!</v>
      </c>
      <c r="GI12" s="325">
        <f>INDEX('SO MEI 2026 REV 4'!$B$6:$BH$52,MATCH(B12,'SO MEI 2026 REV 4'!$B$6:$B$52,0),MATCH($GI$3,'SO MEI 2026 REV 4'!$B$5:$XH$5,0))</f>
        <v>0</v>
      </c>
      <c r="GJ12" s="325">
        <f>INDEX('Summary sales'!$A$6:$BX$50,MATCH($B12,'Summary sales'!$A$6:$A$50,0),MATCH($GI$3,'Summary sales'!$A$7:$BX$7,0))</f>
        <v>0</v>
      </c>
      <c r="GK12" s="325">
        <f t="shared" si="211"/>
        <v>0</v>
      </c>
      <c r="GL12" s="326" t="e">
        <f t="shared" si="212"/>
        <v>#DIV/0!</v>
      </c>
      <c r="GM12" s="325">
        <f>INDEX('SO MEI 2026 REV 4'!$B$6:$BH$52,MATCH(B12,'SO MEI 2026 REV 4'!$B$6:$B$52,0),MATCH($GM$3,'SO MEI 2026 REV 4'!$B$5:$XH$5,0))</f>
        <v>1121.900322580635</v>
      </c>
      <c r="GN12" s="325">
        <f>INDEX('Summary sales'!$A$6:$BX$50,MATCH($B12,'Summary sales'!$A$6:$A$50,0),MATCH($GM$3,'Summary sales'!$A$7:$BX$7,0))</f>
        <v>1417.8700000001118</v>
      </c>
      <c r="GO12" s="325">
        <f t="shared" si="213"/>
        <v>295.96967741947674</v>
      </c>
      <c r="GP12" s="326">
        <f t="shared" si="214"/>
        <v>1.2638110280053017</v>
      </c>
      <c r="GQ12" s="325">
        <f>INDEX('SO MEI 2026 REV 4'!$B$6:$BH$52,MATCH(B12,'SO MEI 2026 REV 4'!$B$6:$B$52,0),MATCH($GQ$3,'SO MEI 2026 REV 4'!$B$5:$XH$5,0))</f>
        <v>1800</v>
      </c>
      <c r="GR12" s="325">
        <f>INDEX('Summary sales'!$A$6:$BX$50,MATCH(B12,'Summary sales'!$A$6:$A$50,0),MATCH($GQ$3,'Summary sales'!$A$7:$BX$7,0))</f>
        <v>1787.8099999999977</v>
      </c>
      <c r="GS12" s="325">
        <f t="shared" si="215"/>
        <v>-12.190000000002328</v>
      </c>
      <c r="GT12" s="326">
        <f t="shared" si="216"/>
        <v>0.99322777777777649</v>
      </c>
      <c r="GU12" s="325">
        <f>INDEX('SO MEI 2026 REV 4'!$B$6:$BH$52,MATCH(B12,'SO MEI 2026 REV 4'!$B$6:$B$52,0),MATCH($GU$3,'SO MEI 2026 REV 4'!$B$5:$XH$5,0))</f>
        <v>2499.7025806451697</v>
      </c>
      <c r="GV12" s="325">
        <f>INDEX('Summary sales'!$A$6:$BX$50,MATCH(B12,'Summary sales'!$A$6:$A$50,0),MATCH($GU$3,'Summary sales'!$A$7:$BX$7,0))</f>
        <v>3599.2700000000186</v>
      </c>
      <c r="GW12" s="325">
        <f t="shared" si="217"/>
        <v>1099.5674193548489</v>
      </c>
      <c r="GX12" s="326">
        <f t="shared" si="218"/>
        <v>1.4398792991888867</v>
      </c>
      <c r="GY12" s="325">
        <f>INDEX('SO MEI 2026 REV 4'!$B$6:$BH$52,MATCH(B12,'SO MEI 2026 REV 4'!$B$6:$B$52,0),MATCH($GY$3,'SO MEI 2026 REV 4'!$B$5:$XH$5,0))</f>
        <v>6600.0622580645213</v>
      </c>
      <c r="GZ12" s="325">
        <f>INDEX('Summary sales'!$A$6:$BX$50,MATCH(B12,'Summary sales'!$A$6:$A$50,0),MATCH($GY$3,'Summary sales'!$A$7:$BX$7,0))</f>
        <v>4934.91</v>
      </c>
      <c r="HA12" s="325">
        <f t="shared" si="219"/>
        <v>-1665.1522580645214</v>
      </c>
      <c r="HB12" s="326">
        <f t="shared" si="220"/>
        <v>0.74770658321746952</v>
      </c>
      <c r="HC12" s="325">
        <f>INDEX('SO MEI 2026 REV 4'!$B$6:$BH$52,MATCH(B12,'SO MEI 2026 REV 4'!$B$6:$B$52,0),MATCH($HC$3,'SO MEI 2026 REV 4'!$B$5:$XH$5,0))</f>
        <v>0</v>
      </c>
      <c r="HD12" s="325">
        <f>INDEX('Summary sales'!$A$6:$BX$50,MATCH(B12,'Summary sales'!$A$6:$A$50,0),MATCH($HC$3,'Summary sales'!$A$7:$BX$7,0))</f>
        <v>0</v>
      </c>
      <c r="HE12" s="325">
        <f t="shared" si="221"/>
        <v>0</v>
      </c>
      <c r="HF12" s="366" t="e">
        <f t="shared" si="222"/>
        <v>#DIV/0!</v>
      </c>
    </row>
    <row r="13" spans="1:229" ht="15" customHeight="1">
      <c r="A13" s="641"/>
      <c r="B13" s="323">
        <f t="shared" si="223"/>
        <v>46149</v>
      </c>
      <c r="C13" s="324" t="str">
        <f t="shared" si="115"/>
        <v>Kam</v>
      </c>
      <c r="D13" s="325">
        <f t="shared" si="116"/>
        <v>189751.94232258061</v>
      </c>
      <c r="E13" s="325">
        <f t="shared" ca="1" si="117"/>
        <v>198734.04799999675</v>
      </c>
      <c r="F13" s="325">
        <f t="shared" ca="1" si="118"/>
        <v>8982.1056774161407</v>
      </c>
      <c r="G13" s="326">
        <f t="shared" ca="1" si="119"/>
        <v>1.0473360407670897</v>
      </c>
      <c r="H13" s="325">
        <f>INDEX('SO MEI 2026 REV 4'!$B$6:$BH$52,MATCH(B13,'SO MEI 2026 REV 4'!$B$6:$B$52,0),MATCH($H$3,'SO MEI 2026 REV 4'!$B$5:$XH$5,0))</f>
        <v>1199.5729032258068</v>
      </c>
      <c r="I13" s="325">
        <f>INDEX('Summary sales'!$A$6:$BX$50,MATCH(B13,'Summary sales'!$A$6:$A$50,0),MATCH($H$3,'Summary sales'!$A$7:$BX$7,0))</f>
        <v>1139.2299999999814</v>
      </c>
      <c r="J13" s="325">
        <f t="shared" si="120"/>
        <v>-60.342903225825467</v>
      </c>
      <c r="K13" s="326">
        <f t="shared" si="121"/>
        <v>0.9496963435373077</v>
      </c>
      <c r="L13" s="325">
        <f>INDEX('SO MEI 2026 REV 4'!$B$6:$BH$52,MATCH(B13,'SO MEI 2026 REV 4'!$B$6:$B$52,0),MATCH($L$3,'SO MEI 2026 REV 4'!$B$5:$XH$5,0))</f>
        <v>3000</v>
      </c>
      <c r="M13" s="325">
        <f>INDEX('Summary sales'!$A$6:$BX$50,MATCH($B13,'Summary sales'!$A$6:$A$50,0),MATCH($L$3,'Summary sales'!$A$7:$BX$7,0))</f>
        <v>1729.2899999991059</v>
      </c>
      <c r="N13" s="325">
        <f t="shared" si="122"/>
        <v>-1270.7100000008941</v>
      </c>
      <c r="O13" s="326">
        <f t="shared" si="123"/>
        <v>0.57642999999970201</v>
      </c>
      <c r="P13" s="325">
        <f>INDEX('SO MEI 2026 REV 4'!$B$6:$BH$52,MATCH(B13,'SO MEI 2026 REV 4'!$B$6:$B$52,0),MATCH($P$3,'SO MEI 2026 REV 4'!$B$5:$XH$5,0))</f>
        <v>1129.7312903225857</v>
      </c>
      <c r="Q13" s="325">
        <f>INDEX('Summary sales'!$A$6:$BX$50,MATCH($B13,'Summary sales'!$A$6:$A$50,0),MATCH($P$3,'Summary sales'!$A$7:$BX$7,0))</f>
        <v>1297.4400000004098</v>
      </c>
      <c r="R13" s="325">
        <f t="shared" si="124"/>
        <v>167.70870967782412</v>
      </c>
      <c r="S13" s="326">
        <f t="shared" si="125"/>
        <v>1.1484500881886137</v>
      </c>
      <c r="T13" s="325">
        <f>INDEX('SO MEI 2026 REV 4'!$B$6:$BH$52,MATCH(B13,'SO MEI 2026 REV 4'!$B$6:$B$52,0),MATCH($T$3,'SO MEI 2026 REV 4'!$B$5:$XH$5,0))</f>
        <v>3282.5161290322658</v>
      </c>
      <c r="U13" s="325">
        <f>INDEX('Summary sales'!$A$6:$BX$50,MATCH($B13,'Summary sales'!$A$6:$A$50,0),MATCH($T$3,'Summary sales'!$A$7:$BX$7,0))</f>
        <v>4400.6999999997206</v>
      </c>
      <c r="V13" s="325">
        <f t="shared" si="126"/>
        <v>1118.1838709674548</v>
      </c>
      <c r="W13" s="326">
        <f t="shared" si="127"/>
        <v>1.3406484011084241</v>
      </c>
      <c r="X13" s="325">
        <f>INDEX('SO MEI 2026 REV 4'!$B$6:$BH$52,MATCH(B13,'SO MEI 2026 REV 4'!$B$6:$B$52,0),MATCH($X$3,'SO MEI 2026 REV 4'!$B$5:$XH$5,0))</f>
        <v>644.02064516129087</v>
      </c>
      <c r="Y13" s="325">
        <f>INDEX('Summary sales'!$A$6:$BX$50,MATCH($B13,'Summary sales'!$A$6:$A$50,0),MATCH($X$3,'Summary sales'!$A$7:$BX$7,0))</f>
        <v>1034.7700000000186</v>
      </c>
      <c r="Z13" s="325">
        <f t="shared" si="128"/>
        <v>390.74935483872775</v>
      </c>
      <c r="AA13" s="326">
        <f t="shared" si="129"/>
        <v>1.6067342060763705</v>
      </c>
      <c r="AB13" s="325">
        <f>INDEX('SO MEI 2026 REV 4'!$B$6:$BH$52,MATCH(B13,'SO MEI 2026 REV 4'!$B$6:$B$52,0),MATCH($AB$3,'SO MEI 2026 REV 4'!$B$5:$XH$5,0))</f>
        <v>0</v>
      </c>
      <c r="AC13" s="325">
        <f>INDEX('Summary sales'!$A$6:$BX$50,MATCH($B13,'Summary sales'!$A$6:$A$50,0),MATCH($AB$3,'Summary sales'!$A$7:$BX$7,0))</f>
        <v>0</v>
      </c>
      <c r="AD13" s="325">
        <f t="shared" si="130"/>
        <v>0</v>
      </c>
      <c r="AE13" s="326" t="e">
        <f t="shared" si="131"/>
        <v>#DIV/0!</v>
      </c>
      <c r="AF13" s="325">
        <f>INDEX('SO MEI 2026 REV 4'!$B$6:$BH$52,MATCH(B13,'SO MEI 2026 REV 4'!$B$6:$B$52,0),MATCH($AF$3,'SO MEI 2026 REV 4'!$B$5:$XH$5,0))</f>
        <v>499.97064516129024</v>
      </c>
      <c r="AG13" s="325">
        <f>INDEX('Summary sales'!$A$6:$BX$50,MATCH($B13,'Summary sales'!$A$6:$A$50,0),MATCH($AF$3,'Summary sales'!$A$7:$BX$7,0))</f>
        <v>75.079999999987194</v>
      </c>
      <c r="AH13" s="325">
        <f t="shared" si="132"/>
        <v>-424.89064516130304</v>
      </c>
      <c r="AI13" s="326">
        <f t="shared" si="133"/>
        <v>0.15016881636274151</v>
      </c>
      <c r="AJ13" s="325">
        <f>INDEX('SO MEI 2026 REV 4'!$B$6:$BH$52,MATCH(B13,'SO MEI 2026 REV 4'!$B$6:$B$52,0),MATCH($AJ$3,'SO MEI 2026 REV 4'!$B$5:$XH$5,0))</f>
        <v>603.76322580644887</v>
      </c>
      <c r="AK13" s="325">
        <f>INDEX('Summary sales'!$A$6:$BX$50,MATCH($B13,'Summary sales'!$A$6:$A$50,0),MATCH($AJ$3,'Summary sales'!$A$7:$BX$7,0))</f>
        <v>848.36999999999534</v>
      </c>
      <c r="AL13" s="325">
        <f t="shared" si="134"/>
        <v>244.60677419354647</v>
      </c>
      <c r="AM13" s="326">
        <f t="shared" si="135"/>
        <v>1.4051369207967648</v>
      </c>
      <c r="AN13" s="325">
        <f>INDEX('SO MEI 2026 REV 4'!$B$6:$BH$52,MATCH(B13,'SO MEI 2026 REV 4'!$B$6:$B$52,0),MATCH($AN$3,'SO MEI 2026 REV 4'!$B$5:$XH$5,0))</f>
        <v>673.27548387096704</v>
      </c>
      <c r="AO13" s="325">
        <f>INDEX('Summary sales'!$A$6:$BX$50,MATCH($B13,'Summary sales'!$A$6:$A$50,0),MATCH($AN$3,'Summary sales'!$A$7:$BX$7,0))</f>
        <v>779.89000000001397</v>
      </c>
      <c r="AP13" s="325">
        <f t="shared" si="136"/>
        <v>106.61451612904693</v>
      </c>
      <c r="AQ13" s="326">
        <f t="shared" si="137"/>
        <v>1.1583519951091514</v>
      </c>
      <c r="AR13" s="325">
        <f>INDEX('SO MEI 2026 REV 4'!$B$6:$BH$52,MATCH(B13,'SO MEI 2026 REV 4'!$B$6:$B$52,0),MATCH($AR$3,'SO MEI 2026 REV 4'!$B$5:$XH$5,0))</f>
        <v>5514.1990322580623</v>
      </c>
      <c r="AS13" s="325">
        <f>INDEX('Summary sales'!$A$6:$BX$50,MATCH($B13,'Summary sales'!$A$6:$A$50,0),MATCH($AR$3,'Summary sales'!$A$7:$BX$7,0))</f>
        <v>5972.390000000596</v>
      </c>
      <c r="AT13" s="325">
        <f t="shared" si="138"/>
        <v>458.19096774253376</v>
      </c>
      <c r="AU13" s="326">
        <f t="shared" si="139"/>
        <v>1.0830929324571197</v>
      </c>
      <c r="AV13" s="325">
        <f>INDEX('SO MEI 2026 REV 4'!$B$6:$BH$52,MATCH(B13,'SO MEI 2026 REV 4'!$B$6:$B$52,0),MATCH($AV$3,'SO MEI 2026 REV 4'!$B$5:$XH$5,0))</f>
        <v>6600.0622580645213</v>
      </c>
      <c r="AW13" s="325">
        <f>INDEX('Summary sales'!$A$6:$BX$50,MATCH($B13,'Summary sales'!$A$6:$A$50,0),MATCH($AV$3,'Summary sales'!$A$7:$BX$7,0))</f>
        <v>6849.3099999995902</v>
      </c>
      <c r="AX13" s="325">
        <f t="shared" si="140"/>
        <v>249.24774193506892</v>
      </c>
      <c r="AY13" s="326">
        <f t="shared" si="141"/>
        <v>1.0377644531505013</v>
      </c>
      <c r="AZ13" s="325">
        <f>INDEX('SO MEI 2026 REV 4'!$B$6:$BH$52,MATCH(B13,'SO MEI 2026 REV 4'!$B$6:$B$52,0),MATCH($AZ$3,'SO MEI 2026 REV 4'!$B$5:$XH$5,0))</f>
        <v>2874.3264516129029</v>
      </c>
      <c r="BA13" s="325">
        <f>INDEX('Summary sales'!$A$6:$BX$50,MATCH($B13,'Summary sales'!$A$6:$A$50,0),MATCH($AZ$3,'Summary sales'!$A$7:$BX$7,0))</f>
        <v>486.39999999990687</v>
      </c>
      <c r="BB13" s="325">
        <f t="shared" si="142"/>
        <v>-2387.9264516129961</v>
      </c>
      <c r="BC13" s="326">
        <f t="shared" si="143"/>
        <v>0.16922225369598076</v>
      </c>
      <c r="BD13" s="325">
        <f>INDEX('SO MEI 2026 REV 4'!$B$6:$BH$52,MATCH(B13,'SO MEI 2026 REV 4'!$B$6:$B$52,0),MATCH($BD$3,'SO MEI 2026 REV 4'!$B$5:$XH$5,0))</f>
        <v>500</v>
      </c>
      <c r="BE13" s="325">
        <f>INDEX('Summary sales'!$A$6:$BX$50,MATCH($B13,'Summary sales'!$A$6:$A$50,0),MATCH($BD$3,'Summary sales'!$A$7:$BX$7,0))</f>
        <v>1183.7299999999996</v>
      </c>
      <c r="BF13" s="325">
        <f t="shared" si="144"/>
        <v>683.72999999999956</v>
      </c>
      <c r="BG13" s="326">
        <f t="shared" si="145"/>
        <v>2.367459999999999</v>
      </c>
      <c r="BH13" s="325">
        <f>INDEX('SO MEI 2026 REV 4'!$B$6:$BH$52,MATCH(B13,'SO MEI 2026 REV 4'!$B$6:$B$52,0),MATCH($BH$3,'SO MEI 2026 REV 4'!$B$5:$XH$5,0))</f>
        <v>4000</v>
      </c>
      <c r="BI13" s="325">
        <f>INDEX('Summary sales'!$A$6:$BX$50,MATCH($B13,'Summary sales'!$A$6:$A$50,0),MATCH($BH$3,'Summary sales'!$A$7:$BX$7,0))</f>
        <v>3642.4899999999907</v>
      </c>
      <c r="BJ13" s="325">
        <f t="shared" si="146"/>
        <v>-357.51000000000931</v>
      </c>
      <c r="BK13" s="326">
        <f t="shared" si="147"/>
        <v>0.91062249999999767</v>
      </c>
      <c r="BL13" s="325">
        <f>INDEX('SO MEI 2026 REV 4'!$B$6:$BH$52,MATCH(B13,'SO MEI 2026 REV 4'!$B$6:$B$52,0),MATCH($BL$3,'SO MEI 2026 REV 4'!$B$5:$XH$5,0))</f>
        <v>9000.0570967741915</v>
      </c>
      <c r="BM13" s="325">
        <f>INDEX('Summary sales'!$A$6:$BX$50,MATCH($B13,'Summary sales'!$A$6:$A$50,0),MATCH($BL$3,'Summary sales'!$A$7:$BX$7,0))</f>
        <v>9283.7299999999814</v>
      </c>
      <c r="BN13" s="325">
        <f t="shared" si="148"/>
        <v>283.67290322578992</v>
      </c>
      <c r="BO13" s="326">
        <f t="shared" si="149"/>
        <v>1.031519011510212</v>
      </c>
      <c r="BP13" s="325">
        <f>INDEX('SO MEI 2026 REV 4'!$B$6:$BH$52,MATCH(B13,'SO MEI 2026 REV 4'!$B$6:$B$52,0),MATCH($BP$3,'SO MEI 2026 REV 4'!$B$5:$XH$5,0))</f>
        <v>1300</v>
      </c>
      <c r="BQ13" s="325">
        <f>INDEX('Summary sales'!$A$6:$BX$50,MATCH($B13,'Summary sales'!$A$6:$A$50,0),MATCH($BP$3,'Summary sales'!$A$7:$BX$7,0))</f>
        <v>1322.8299999999581</v>
      </c>
      <c r="BR13" s="325">
        <f t="shared" si="150"/>
        <v>22.82999999995809</v>
      </c>
      <c r="BS13" s="326">
        <f t="shared" si="151"/>
        <v>1.0175615384615062</v>
      </c>
      <c r="BT13" s="325">
        <f>INDEX('SO MEI 2026 REV 4'!$B$6:$BH$52,MATCH(B13,'SO MEI 2026 REV 4'!$B$6:$B$52,0),MATCH($BT$3,'SO MEI 2026 REV 4'!$B$5:$XH$5,0))</f>
        <v>1000</v>
      </c>
      <c r="BU13" s="325">
        <f>INDEX('Summary sales'!$A$6:$BX$50,MATCH($B13,'Summary sales'!$A$6:$A$50,0),MATCH($BT$3,'Summary sales'!$A$7:$BX$7,0))</f>
        <v>1421.0750000000698</v>
      </c>
      <c r="BV13" s="325">
        <f t="shared" si="152"/>
        <v>421.07500000006985</v>
      </c>
      <c r="BW13" s="326">
        <f t="shared" si="153"/>
        <v>1.4210750000000698</v>
      </c>
      <c r="BX13" s="325">
        <f>INDEX('SO MEI 2026 REV 4'!$B$6:$BH$52,MATCH(B13,'SO MEI 2026 REV 4'!$B$6:$B$52,0),MATCH($BX$3,'SO MEI 2026 REV 4'!$B$5:$XH$5,0))</f>
        <v>5500</v>
      </c>
      <c r="BY13" s="325">
        <f ca="1">INDEX('Summary sales'!$A$6:$BX$50,MATCH($B13,'Summary sales'!$A$6:$A$50,0),MATCH($BX$3,'Summary sales'!$A$7:$BX$7,0))</f>
        <v>5237.16</v>
      </c>
      <c r="BZ13" s="325">
        <f t="shared" ca="1" si="154"/>
        <v>-262.84000000000015</v>
      </c>
      <c r="CA13" s="326">
        <f t="shared" ca="1" si="155"/>
        <v>0.95221090909090911</v>
      </c>
      <c r="CB13" s="325">
        <f>INDEX('SO MEI 2026 REV 4'!$B$6:$BH$52,MATCH(B13,'SO MEI 2026 REV 4'!$B$6:$B$52,0),MATCH($CB$3,'SO MEI 2026 REV 4'!$B$5:$XH$5,0))</f>
        <v>70.054838709677327</v>
      </c>
      <c r="CC13" s="325">
        <f>INDEX('Summary sales'!$A$6:$BX$50,MATCH($B13,'Summary sales'!$A$6:$A$50,0),MATCH($CB$3,'Summary sales'!$A$7:$BX$7,0))</f>
        <v>0</v>
      </c>
      <c r="CD13" s="325">
        <f t="shared" si="156"/>
        <v>-70.054838709677327</v>
      </c>
      <c r="CE13" s="326">
        <f t="shared" si="157"/>
        <v>0</v>
      </c>
      <c r="CF13" s="325">
        <f>INDEX('SO MEI 2026 REV 4'!$B$6:$BH$52,MATCH(B13,'SO MEI 2026 REV 4'!$B$6:$B$52,0),MATCH($CF$3,'SO MEI 2026 REV 4'!$B$5:$XH$5,0))</f>
        <v>89.451612903225808</v>
      </c>
      <c r="CG13" s="325">
        <f>INDEX('Summary sales'!$A$6:$BX$50,MATCH($B13,'Summary sales'!$A$6:$A$50,0),MATCH($CF$3,'Summary sales'!$A$7:$BX$7,0))</f>
        <v>47.365000000005239</v>
      </c>
      <c r="CH13" s="325">
        <f t="shared" si="158"/>
        <v>-42.086612903220569</v>
      </c>
      <c r="CI13" s="326">
        <f t="shared" si="159"/>
        <v>0.52950414713312743</v>
      </c>
      <c r="CJ13" s="325">
        <f>INDEX('SO MEI 2026 REV 4'!$B$6:$BH$52,MATCH(B13,'SO MEI 2026 REV 4'!$B$6:$B$52,0),MATCH($CJ$3,'SO MEI 2026 REV 4'!$B$5:$XH$5,0))</f>
        <v>3500</v>
      </c>
      <c r="CK13" s="325">
        <f>INDEX('Summary sales'!$A$6:$BX$50,MATCH($B13,'Summary sales'!$A$6:$A$50,0),MATCH($CJ$3,'Summary sales'!$A$7:$BX$7,0))</f>
        <v>3238.6000000000931</v>
      </c>
      <c r="CL13" s="325">
        <f t="shared" si="160"/>
        <v>-261.39999999990687</v>
      </c>
      <c r="CM13" s="326">
        <f t="shared" si="161"/>
        <v>0.92531428571431229</v>
      </c>
      <c r="CN13" s="325">
        <f>INDEX('SO MEI 2026 REV 4'!$B$6:$BH$52,MATCH(B13,'SO MEI 2026 REV 4'!$B$6:$B$52,0),MATCH($CN$3,'SO MEI 2026 REV 4'!$B$5:$XH$5,0))</f>
        <v>3000</v>
      </c>
      <c r="CO13" s="325">
        <f>INDEX('Summary sales'!$A$6:$BX$50,MATCH($B13,'Summary sales'!$A$6:$A$50,0),MATCH($CN$3,'Summary sales'!$A$7:$BX$7,0))</f>
        <v>6540.0999999996275</v>
      </c>
      <c r="CP13" s="325">
        <f t="shared" si="162"/>
        <v>3540.0999999996275</v>
      </c>
      <c r="CQ13" s="325">
        <f>INDEX('SO MEI 2026 REV 4'!$B$6:$BH$52,MATCH(B13,'SO MEI 2026 REV 4'!$B$6:$B$52,0),MATCH($CQ$3,'SO MEI 2026 REV 4'!$B$5:$XH$5,0))</f>
        <v>0</v>
      </c>
      <c r="CR13" s="325">
        <f>INDEX('Summary sales'!$A$6:$BX$50,MATCH($B13,'Summary sales'!$A$6:$A$50,0),MATCH($CQ$3,'Summary sales'!$A$7:$BX$7,0))</f>
        <v>0</v>
      </c>
      <c r="CS13" s="325">
        <f t="shared" si="163"/>
        <v>0</v>
      </c>
      <c r="CT13" s="326">
        <f t="shared" si="164"/>
        <v>2.1800333333332094</v>
      </c>
      <c r="CU13" s="325">
        <f>INDEX('SO MEI 2026 REV 4'!$B$6:$BH$52,MATCH(B13,'SO MEI 2026 REV 4'!$B$6:$B$52,0),MATCH($CU$3,'SO MEI 2026 REV 4'!$B$5:$XH$5,0))</f>
        <v>2000</v>
      </c>
      <c r="CV13" s="325">
        <f>INDEX('Summary sales'!$A$6:$BX$50,MATCH($B13,'Summary sales'!$A$6:$A$50,0),MATCH($CU$3,'Summary sales'!$A$7:$BX$7,0))</f>
        <v>7847.6300000000047</v>
      </c>
      <c r="CW13" s="325">
        <f t="shared" si="165"/>
        <v>5847.6300000000047</v>
      </c>
      <c r="CX13" s="326">
        <f t="shared" si="166"/>
        <v>3.9238150000000025</v>
      </c>
      <c r="CY13" s="325">
        <f>INDEX('SO MEI 2026 REV 4'!$B$6:$BH$52,MATCH(B13,'SO MEI 2026 REV 4'!$B$6:$B$52,0),MATCH($CY$3,'SO MEI 2026 REV 4'!$B$5:$XH$5,0))</f>
        <v>5000</v>
      </c>
      <c r="CZ13" s="325">
        <f>INDEX('Summary sales'!$A$6:$BX$50,MATCH($B13,'Summary sales'!$A$6:$A$50,0),MATCH($CY$3,'Summary sales'!$A$7:$BX$7,0))</f>
        <v>4400.5</v>
      </c>
      <c r="DA13" s="325">
        <f t="shared" si="167"/>
        <v>-599.5</v>
      </c>
      <c r="DB13" s="326">
        <f t="shared" si="168"/>
        <v>0.88009999999999999</v>
      </c>
      <c r="DC13" s="325">
        <f>INDEX('SO MEI 2026 REV 4'!$B$6:$BH$52,MATCH(B13,'SO MEI 2026 REV 4'!$B$6:$B$52,0),MATCH($DC$3,'SO MEI 2026 REV 4'!$B$5:$XH$5,0))</f>
        <v>16000</v>
      </c>
      <c r="DD13" s="325">
        <f>INDEX('Summary sales'!$A$6:$BX$50,MATCH($B13,'Summary sales'!$A$6:$A$50,0),MATCH($DC$3,'Summary sales'!$A$7:$BX$7,0))</f>
        <v>19562.281999997795</v>
      </c>
      <c r="DE13" s="325">
        <f t="shared" si="169"/>
        <v>3562.2819999977946</v>
      </c>
      <c r="DF13" s="326">
        <f t="shared" si="170"/>
        <v>1.2226426249998621</v>
      </c>
      <c r="DG13" s="325">
        <f>INDEX('SO MEI 2026 REV 4'!$B$6:$BH$52,MATCH(B13,'SO MEI 2026 REV 4'!$B$6:$B$52,0),MATCH($DG$3,'SO MEI 2026 REV 4'!$B$5:$XH$5,0))</f>
        <v>2020.8603225806426</v>
      </c>
      <c r="DH13" s="325">
        <f>INDEX('Summary sales'!$A$6:$BX$50,MATCH($B13,'Summary sales'!$A$6:$A$50,0),MATCH($DG$3,'Summary sales'!$A$7:$BX$7,0))</f>
        <v>2236.4300000006333</v>
      </c>
      <c r="DI13" s="325">
        <f t="shared" si="171"/>
        <v>215.56967741999074</v>
      </c>
      <c r="DJ13" s="326">
        <f t="shared" si="172"/>
        <v>1.1066722301443912</v>
      </c>
      <c r="DK13" s="325">
        <f>INDEX('SO MEI 2026 REV 4'!$B$6:$BH$52,MATCH(B13,'SO MEI 2026 REV 4'!$B$6:$B$52,0),MATCH($DK$3,'SO MEI 2026 REV 4'!$B$5:$XH$5,0))</f>
        <v>800</v>
      </c>
      <c r="DL13" s="325">
        <f>INDEX('Summary sales'!$A$6:$BX$50,MATCH($B13,'Summary sales'!$A$6:$A$50,0),MATCH($DK$3,'Summary sales'!$A$7:$BX$7,0))</f>
        <v>961.20999999996275</v>
      </c>
      <c r="DM13" s="325">
        <f t="shared" si="173"/>
        <v>161.20999999996275</v>
      </c>
      <c r="DN13" s="326">
        <f t="shared" si="174"/>
        <v>1.2015124999999534</v>
      </c>
      <c r="DO13" s="325">
        <f>INDEX('SO MEI 2026 REV 4'!$B$6:$BH$52,MATCH(B13,'SO MEI 2026 REV 4'!$B$6:$B$52,0),MATCH($DO$3,'SO MEI 2026 REV 4'!$B$5:$XH$5,0))</f>
        <v>7200</v>
      </c>
      <c r="DP13" s="325">
        <f>INDEX('Summary sales'!$A$6:$BX$50,MATCH($B13,'Summary sales'!$A$6:$A$50,0),MATCH($DO$3,'Summary sales'!$A$7:$BX$7,0))</f>
        <v>8069.2900000000373</v>
      </c>
      <c r="DQ13" s="325">
        <f t="shared" si="175"/>
        <v>869.29000000003725</v>
      </c>
      <c r="DR13" s="326">
        <f t="shared" si="176"/>
        <v>1.1207347222222275</v>
      </c>
      <c r="DS13" s="325">
        <f>INDEX('SO MEI 2026 REV 4'!$B$6:$BH$52,MATCH(B13,'SO MEI 2026 REV 4'!$B$6:$B$52,0),MATCH($DS$3,'SO MEI 2026 REV 4'!$B$5:$XH$5,0))</f>
        <v>3499.876774193548</v>
      </c>
      <c r="DT13" s="325">
        <f>INDEX('Summary sales'!$A$6:$BX$50,MATCH($B13,'Summary sales'!$A$6:$A$50,0),MATCH($DS$3,'Summary sales'!$A$7:$BX$7,0))</f>
        <v>3165.7900000000081</v>
      </c>
      <c r="DU13" s="325">
        <f t="shared" si="177"/>
        <v>-334.0867741935399</v>
      </c>
      <c r="DV13" s="326">
        <f t="shared" si="178"/>
        <v>0.90454327516416022</v>
      </c>
      <c r="DW13" s="325">
        <f>INDEX('SO MEI 2026 REV 4'!$B$6:$BH$52,MATCH(B13,'SO MEI 2026 REV 4'!$B$6:$B$52,0),MATCH($DW$3,'SO MEI 2026 REV 4'!$B$5:$XH$5,0))</f>
        <v>2043.2745161290325</v>
      </c>
      <c r="DX13" s="325">
        <f>INDEX('Summary sales'!$A$6:$BX$50,MATCH($B13,'Summary sales'!$A$6:$A$50,0),MATCH($DW$3,'Summary sales'!$A$7:$BX$7,0))</f>
        <v>1262.9099999999162</v>
      </c>
      <c r="DY13" s="325">
        <f t="shared" si="179"/>
        <v>-780.36451612911628</v>
      </c>
      <c r="DZ13" s="326">
        <f t="shared" si="180"/>
        <v>0.61808141296280117</v>
      </c>
      <c r="EA13" s="325">
        <f>INDEX('SO MEI 2026 REV 4'!$B$6:$BH$52,MATCH(B13,'SO MEI 2026 REV 4'!$B$6:$B$52,0),MATCH($EA$3,'SO MEI 2026 REV 4'!$B$5:$XH$5,0))</f>
        <v>1999.5303225806451</v>
      </c>
      <c r="EB13" s="325">
        <f>INDEX('Summary sales'!$A$6:$BX$50,MATCH($B13,'Summary sales'!$A$6:$A$50,0),MATCH($EA$3,'Summary sales'!$A$7:$BX$7,0))</f>
        <v>1945.3499999999767</v>
      </c>
      <c r="EC13" s="325">
        <f t="shared" si="181"/>
        <v>-54.180322580668417</v>
      </c>
      <c r="ED13" s="326">
        <f t="shared" si="182"/>
        <v>0.97290347539679123</v>
      </c>
      <c r="EE13" s="325">
        <f>INDEX('SO MEI 2026 REV 4'!$B$6:$BH$52,MATCH(B13,'SO MEI 2026 REV 4'!$B$6:$B$52,0),MATCH($EE$3,'SO MEI 2026 REV 4'!$B$5:$XH$5,0))</f>
        <v>1000</v>
      </c>
      <c r="EF13" s="325">
        <f>INDEX('Summary sales'!$A$6:$BX$50,MATCH($B13,'Summary sales'!$A$6:$A$50,0),MATCH($EE$3,'Summary sales'!$A$7:$BX$7,0))</f>
        <v>1524.2199999999721</v>
      </c>
      <c r="EG13" s="325">
        <f t="shared" si="183"/>
        <v>524.21999999997206</v>
      </c>
      <c r="EH13" s="326">
        <f t="shared" si="184"/>
        <v>1.5242199999999722</v>
      </c>
      <c r="EI13" s="325">
        <f>INDEX('SO MEI 2026 REV 4'!$B$6:$BH$52,MATCH(B13,'SO MEI 2026 REV 4'!$B$6:$B$52,0),MATCH($EI$3,'SO MEI 2026 REV 4'!$B$5:$XH$5,0))</f>
        <v>11007.047419354845</v>
      </c>
      <c r="EJ13" s="325">
        <f>INDEX('Summary sales'!$A$6:$BX$50,MATCH($B13,'Summary sales'!$A$6:$A$50,0),MATCH($EI$3,'Summary sales'!$A$7:$BX$7,0))</f>
        <v>10547.959999999963</v>
      </c>
      <c r="EK13" s="325">
        <f t="shared" si="185"/>
        <v>-459.08741935488251</v>
      </c>
      <c r="EL13" s="326">
        <f t="shared" si="186"/>
        <v>0.95829150162943599</v>
      </c>
      <c r="EM13" s="325">
        <f>INDEX('SO MEI 2026 REV 4'!$B$6:$BH$52,MATCH(B13,'SO MEI 2026 REV 4'!$B$6:$B$52,0),MATCH($EM$3,'SO MEI 2026 REV 4'!$B$5:$XH$5,0))</f>
        <v>1519.5448387096778</v>
      </c>
      <c r="EN13" s="325">
        <f>INDEX('Summary sales'!$A$6:$BX$50,MATCH($B13,'Summary sales'!$A$6:$A$50,0),MATCH($EM$3,'Summary sales'!$A$7:$BX$7,0))</f>
        <v>2243.3699999998789</v>
      </c>
      <c r="EO13" s="325">
        <f t="shared" si="187"/>
        <v>723.82516129020109</v>
      </c>
      <c r="EP13" s="326">
        <f t="shared" si="188"/>
        <v>1.4763434041899268</v>
      </c>
      <c r="EQ13" s="325">
        <f>INDEX('SO MEI 2026 REV 4'!$B$6:$BH$52,MATCH(B13,'SO MEI 2026 REV 4'!$B$6:$B$52,0),MATCH($EQ$3,'SO MEI 2026 REV 4'!$B$5:$XH$5,0))</f>
        <v>3999.6741935483842</v>
      </c>
      <c r="ER13" s="325">
        <f>INDEX('Summary sales'!$A$6:$BX$50,MATCH($B13,'Summary sales'!$A$6:$A$50,0),MATCH($EQ$3,'Summary sales'!$A$7:$BX$7,0))</f>
        <v>5127.6500000003725</v>
      </c>
      <c r="ES13" s="325">
        <f t="shared" si="189"/>
        <v>1127.9758064519883</v>
      </c>
      <c r="ET13" s="326">
        <f t="shared" si="190"/>
        <v>1.2820169223461884</v>
      </c>
      <c r="EU13" s="325">
        <f>INDEX('SO MEI 2026 REV 4'!$B$6:$BH$52,MATCH(B13,'SO MEI 2026 REV 4'!$B$6:$B$52,0),MATCH($EU$3,'SO MEI 2026 REV 4'!$B$5:$XH$5,0))</f>
        <v>7000</v>
      </c>
      <c r="EV13" s="325">
        <f>INDEX('Summary sales'!$A$6:$BX$50,MATCH(B13,'Summary sales'!$A$6:$A$50,0),MATCH($EU$3,'Summary sales'!$A$7:$BX$7,0))</f>
        <v>7082.8200000000652</v>
      </c>
      <c r="EW13" s="325">
        <f t="shared" si="191"/>
        <v>82.820000000065193</v>
      </c>
      <c r="EX13" s="326">
        <f t="shared" si="192"/>
        <v>1.0118314285714378</v>
      </c>
      <c r="EY13" s="325">
        <f>INDEX('SO MEI 2026 REV 4'!$B$6:$BH$52,MATCH(B13,'SO MEI 2026 REV 4'!$B$6:$B$52,0),MATCH($EY$3,'SO MEI 2026 REV 4'!$B$5:$XH$5,0))</f>
        <v>5000</v>
      </c>
      <c r="EZ13" s="325">
        <f>INDEX('Summary sales'!$A$6:$BX$50,MATCH($B13,'Summary sales'!$A$6:$A$50,0),MATCH($EY$3,'Summary sales'!$A$7:$BX$7,0))</f>
        <v>8462.4499999999534</v>
      </c>
      <c r="FA13" s="325">
        <f t="shared" si="193"/>
        <v>3462.4499999999534</v>
      </c>
      <c r="FB13" s="326">
        <f t="shared" si="194"/>
        <v>1.6924899999999907</v>
      </c>
      <c r="FC13" s="325">
        <f>INDEX('SO MEI 2026 REV 4'!$B$6:$BH$52,MATCH(B13,'SO MEI 2026 REV 4'!$B$6:$B$52,0),MATCH($FC$3,'SO MEI 2026 REV 4'!$B$5:$XH$5,0))</f>
        <v>36000</v>
      </c>
      <c r="FD13" s="325">
        <f>INDEX('Summary sales'!$A$6:$BX$50,MATCH($B13,'Summary sales'!$A$6:$A$50,0),MATCH($FC$3,'Summary sales'!$A$7:$BX$7,0))</f>
        <v>35395.919999999925</v>
      </c>
      <c r="FE13" s="325">
        <f t="shared" si="195"/>
        <v>-604.08000000007451</v>
      </c>
      <c r="FF13" s="326">
        <f t="shared" si="196"/>
        <v>0.98321999999999798</v>
      </c>
      <c r="FG13" s="325">
        <f>INDEX('SO MEI 2026 REV 4'!$B$6:$BH$52,MATCH(B13,'SO MEI 2026 REV 4'!$B$6:$B$52,0),MATCH($FG$3,'SO MEI 2026 REV 4'!$B$5:$XH$5,0))</f>
        <v>8000</v>
      </c>
      <c r="FH13" s="325">
        <f>INDEX('Summary sales'!$A$6:$BX$50,MATCH(B13,'Summary sales'!$A$6:$A$50,0),MATCH($FG$3,'Summary sales'!$A$7:$BX$7,0))</f>
        <v>5850.25</v>
      </c>
      <c r="FI13" s="325">
        <f t="shared" si="197"/>
        <v>-2149.75</v>
      </c>
      <c r="FJ13" s="326">
        <f t="shared" si="198"/>
        <v>0.73128124999999999</v>
      </c>
      <c r="FK13" s="325">
        <f>INDEX('SO MEI 2026 REV 4'!$B$6:$BH$52,MATCH(B13,'SO MEI 2026 REV 4'!$B$6:$B$52,0),MATCH($FK$3,'SO MEI 2026 REV 4'!$B$5:$XH$5,0))</f>
        <v>3500</v>
      </c>
      <c r="FL13" s="325">
        <f>INDEX('Summary sales'!$A$6:$BX$50,MATCH(B13,'Summary sales'!$A$6:$A$50,0),MATCH($FK$3,'Summary sales'!$A$7:$BX$7,0))</f>
        <v>1539.7999999998137</v>
      </c>
      <c r="FM13" s="325">
        <f t="shared" si="199"/>
        <v>-1960.2000000001863</v>
      </c>
      <c r="FN13" s="326">
        <f t="shared" si="200"/>
        <v>0.4399428571428039</v>
      </c>
      <c r="FO13" s="325">
        <f>INDEX('SO MEI 2026 REV 4'!$B$6:$BH$52,MATCH(B13,'SO MEI 2026 REV 4'!$B$6:$B$52,0),MATCH($FO$3,'SO MEI 2026 REV 4'!$B$5:$XH$5,0))</f>
        <v>726.8151612903232</v>
      </c>
      <c r="FP13" s="325">
        <f>INDEX('Summary sales'!$A$6:$BX$50,MATCH(B13,'Summary sales'!$A$6:$A$50,0),MATCH($FO$3,'Summary sales'!$A$7:$BX$7,0))</f>
        <v>831.46999999997206</v>
      </c>
      <c r="FQ13" s="325">
        <f t="shared" si="201"/>
        <v>104.65483870964886</v>
      </c>
      <c r="FR13" s="326">
        <f t="shared" si="202"/>
        <v>1.1439909956251517</v>
      </c>
      <c r="FS13" s="325">
        <f>INDEX('SO MEI 2026 REV 4'!$B$6:$BH$52,MATCH(B13,'SO MEI 2026 REV 4'!$B$6:$B$52,0),MATCH($FS$3,'SO MEI 2026 REV 4'!$B$5:$XH$5,0))</f>
        <v>3018.0416129032269</v>
      </c>
      <c r="FT13" s="325">
        <f>INDEX('Summary sales'!$A$6:$BX$50,MATCH(B13,'Summary sales'!$A$6:$A$50,0),MATCH($FS$3,'Summary sales'!$A$7:$BX$7,0))</f>
        <v>3733</v>
      </c>
      <c r="FU13" s="325">
        <f t="shared" si="203"/>
        <v>714.95838709677309</v>
      </c>
      <c r="FV13" s="326">
        <f t="shared" si="204"/>
        <v>1.236894807559997</v>
      </c>
      <c r="FW13" s="325">
        <f>INDEX('SO MEI 2026 REV 4'!$B$6:$BH$52,MATCH(B13,'SO MEI 2026 REV 4'!$B$6:$B$52,0),MATCH($FW$3,'SO MEI 2026 REV 4'!$B$5:$XH$5,0))</f>
        <v>2044.9996774193546</v>
      </c>
      <c r="FX13" s="325">
        <f>INDEX('Summary sales'!$A$6:$BX$50,MATCH(B13,'Summary sales'!$A$6:$A$50,0),MATCH($FW$3,'Summary sales'!$A$7:$BX$7,0))</f>
        <v>3034.9200000001583</v>
      </c>
      <c r="FY13" s="325">
        <f t="shared" si="205"/>
        <v>989.92032258080371</v>
      </c>
      <c r="FZ13" s="326">
        <f t="shared" si="206"/>
        <v>1.4840686937564769</v>
      </c>
      <c r="GA13" s="325">
        <f>INDEX('SO MEI 2026 REV 4'!$B$6:$BH$52,MATCH(B13,'SO MEI 2026 REV 4'!$B$6:$B$52,0),MATCH($GA$3,'SO MEI 2026 REV 4'!$B$5:$XH$5,0))</f>
        <v>369.61070967741654</v>
      </c>
      <c r="GB13" s="325">
        <f>INDEX('Summary sales'!$A$6:$BX$50,MATCH(B13,'Summary sales'!$A$6:$A$50,0),MATCH($GA$3,'Summary sales'!$A$7:$BX$7,0))</f>
        <v>925.53799999994226</v>
      </c>
      <c r="GC13" s="325">
        <f t="shared" si="207"/>
        <v>555.92729032252578</v>
      </c>
      <c r="GD13" s="326">
        <f t="shared" si="208"/>
        <v>2.504088695935569</v>
      </c>
      <c r="GE13" s="325">
        <f>INDEX('SO MEI 2026 REV 4'!$B$6:$BH$52,MATCH(B13,'SO MEI 2026 REV 4'!$B$6:$B$52,0),MATCH($GE$3,'SO MEI 2026 REV 4'!$B$5:$XH$5,0))</f>
        <v>0</v>
      </c>
      <c r="GF13" s="325">
        <f>INDEX('Summary sales'!$A$6:$BX$50,MATCH(B13,'Summary sales'!$A$6:$A$50,0),MATCH($GE$3,'Summary sales'!$A$7:$BX$7,0))</f>
        <v>0</v>
      </c>
      <c r="GG13" s="325">
        <f t="shared" si="209"/>
        <v>0</v>
      </c>
      <c r="GH13" s="326" t="e">
        <f t="shared" si="210"/>
        <v>#DIV/0!</v>
      </c>
      <c r="GI13" s="325">
        <f>INDEX('SO MEI 2026 REV 4'!$B$6:$BH$52,MATCH(B13,'SO MEI 2026 REV 4'!$B$6:$B$52,0),MATCH($GI$3,'SO MEI 2026 REV 4'!$B$5:$XH$5,0))</f>
        <v>0</v>
      </c>
      <c r="GJ13" s="325">
        <f>INDEX('Summary sales'!$A$6:$BX$50,MATCH($B13,'Summary sales'!$A$6:$A$50,0),MATCH($GI$3,'Summary sales'!$A$7:$BX$7,0))</f>
        <v>0</v>
      </c>
      <c r="GK13" s="325">
        <f t="shared" si="211"/>
        <v>0</v>
      </c>
      <c r="GL13" s="326" t="e">
        <f t="shared" si="212"/>
        <v>#DIV/0!</v>
      </c>
      <c r="GM13" s="325">
        <f>INDEX('SO MEI 2026 REV 4'!$B$6:$BH$52,MATCH(B13,'SO MEI 2026 REV 4'!$B$6:$B$52,0),MATCH($GM$3,'SO MEI 2026 REV 4'!$B$5:$XH$5,0))</f>
        <v>1121.900322580635</v>
      </c>
      <c r="GN13" s="325">
        <f>INDEX('Summary sales'!$A$6:$BX$50,MATCH($B13,'Summary sales'!$A$6:$A$50,0),MATCH($GM$3,'Summary sales'!$A$7:$BX$7,0))</f>
        <v>1765.4099999996834</v>
      </c>
      <c r="GO13" s="325">
        <f t="shared" si="213"/>
        <v>643.50967741904833</v>
      </c>
      <c r="GP13" s="326">
        <f t="shared" si="214"/>
        <v>1.5735889940193835</v>
      </c>
      <c r="GQ13" s="325">
        <f>INDEX('SO MEI 2026 REV 4'!$B$6:$BH$52,MATCH(B13,'SO MEI 2026 REV 4'!$B$6:$B$52,0),MATCH($GQ$3,'SO MEI 2026 REV 4'!$B$5:$XH$5,0))</f>
        <v>1800</v>
      </c>
      <c r="GR13" s="325">
        <f>INDEX('Summary sales'!$A$6:$BX$50,MATCH(B13,'Summary sales'!$A$6:$A$50,0),MATCH($GQ$3,'Summary sales'!$A$7:$BX$7,0))</f>
        <v>1967.2880000000005</v>
      </c>
      <c r="GS13" s="325">
        <f t="shared" si="215"/>
        <v>167.28800000000047</v>
      </c>
      <c r="GT13" s="326">
        <f t="shared" si="216"/>
        <v>1.092937777777778</v>
      </c>
      <c r="GU13" s="325">
        <f>INDEX('SO MEI 2026 REV 4'!$B$6:$BH$52,MATCH(B13,'SO MEI 2026 REV 4'!$B$6:$B$52,0),MATCH($GU$3,'SO MEI 2026 REV 4'!$B$5:$XH$5,0))</f>
        <v>2499.7025806451697</v>
      </c>
      <c r="GV13" s="325">
        <f>INDEX('Summary sales'!$A$6:$BX$50,MATCH(B13,'Summary sales'!$A$6:$A$50,0),MATCH($GU$3,'Summary sales'!$A$7:$BX$7,0))</f>
        <v>2720.6399999996647</v>
      </c>
      <c r="GW13" s="325">
        <f t="shared" si="217"/>
        <v>220.93741935449498</v>
      </c>
      <c r="GX13" s="326">
        <f t="shared" si="218"/>
        <v>1.0883854827631019</v>
      </c>
      <c r="GY13" s="325">
        <f>INDEX('SO MEI 2026 REV 4'!$B$6:$BH$52,MATCH(B13,'SO MEI 2026 REV 4'!$B$6:$B$52,0),MATCH($GY$3,'SO MEI 2026 REV 4'!$B$5:$XH$5,0))</f>
        <v>6600.0622580645213</v>
      </c>
      <c r="GZ13" s="325">
        <f>INDEX('Summary sales'!$A$6:$BX$50,MATCH(B13,'Summary sales'!$A$6:$A$50,0),MATCH($GY$3,'Summary sales'!$A$7:$BX$7,0))</f>
        <v>0</v>
      </c>
      <c r="HA13" s="325">
        <f t="shared" si="219"/>
        <v>-6600.0622580645213</v>
      </c>
      <c r="HB13" s="326">
        <f t="shared" si="220"/>
        <v>0</v>
      </c>
      <c r="HC13" s="325">
        <f>INDEX('SO MEI 2026 REV 4'!$B$6:$BH$52,MATCH(B13,'SO MEI 2026 REV 4'!$B$6:$B$52,0),MATCH($HC$3,'SO MEI 2026 REV 4'!$B$5:$XH$5,0))</f>
        <v>0</v>
      </c>
      <c r="HD13" s="325">
        <f>INDEX('Summary sales'!$A$6:$BX$50,MATCH(B13,'Summary sales'!$A$6:$A$50,0),MATCH($HC$3,'Summary sales'!$A$7:$BX$7,0))</f>
        <v>0</v>
      </c>
      <c r="HE13" s="325">
        <f t="shared" si="221"/>
        <v>0</v>
      </c>
      <c r="HF13" s="366" t="e">
        <f t="shared" si="222"/>
        <v>#DIV/0!</v>
      </c>
    </row>
    <row r="14" spans="1:229" ht="15" customHeight="1">
      <c r="A14" s="641"/>
      <c r="B14" s="323">
        <f t="shared" ref="B14:B16" si="224">B13+1</f>
        <v>46150</v>
      </c>
      <c r="C14" s="324" t="str">
        <f t="shared" ref="C14:C16" si="225">TEXT(B14,"ddd")</f>
        <v>Jum</v>
      </c>
      <c r="D14" s="325">
        <f t="shared" ref="D14:D16" si="226">SUMIF($H$4:$HE$4,$D$4,H14:HE14)</f>
        <v>189751.94232258061</v>
      </c>
      <c r="E14" s="325">
        <f t="shared" ref="E14:E16" ca="1" si="227">SUMIF($H$4:$HE$4,$E$4,H14:HE14)</f>
        <v>199421.57699999909</v>
      </c>
      <c r="F14" s="325">
        <f t="shared" ref="F14:F16" ca="1" si="228">E14-D14</f>
        <v>9669.6346774184785</v>
      </c>
      <c r="G14" s="326">
        <f t="shared" ref="G14:G16" ca="1" si="229">E14/D14</f>
        <v>1.0509593449166386</v>
      </c>
      <c r="H14" s="325">
        <f>INDEX('SO MEI 2026 REV 4'!$B$6:$BH$52,MATCH(B14,'SO MEI 2026 REV 4'!$B$6:$B$52,0),MATCH($H$3,'SO MEI 2026 REV 4'!$B$5:$XH$5,0))</f>
        <v>1199.5729032258068</v>
      </c>
      <c r="I14" s="325">
        <f>INDEX('Summary sales'!$A$6:$BX$50,MATCH(B14,'Summary sales'!$A$6:$A$50,0),MATCH($H$3,'Summary sales'!$A$7:$BX$7,0))</f>
        <v>1005.7100000001956</v>
      </c>
      <c r="J14" s="325">
        <f t="shared" ref="J14:J16" si="230">I14-H14</f>
        <v>-193.86290322561126</v>
      </c>
      <c r="K14" s="326">
        <f t="shared" ref="K14:K16" si="231">I14/H14</f>
        <v>0.83839006140911587</v>
      </c>
      <c r="L14" s="325">
        <f>INDEX('SO MEI 2026 REV 4'!$B$6:$BH$52,MATCH(B14,'SO MEI 2026 REV 4'!$B$6:$B$52,0),MATCH($L$3,'SO MEI 2026 REV 4'!$B$5:$XH$5,0))</f>
        <v>3000</v>
      </c>
      <c r="M14" s="325">
        <f>INDEX('Summary sales'!$A$6:$BX$50,MATCH($B14,'Summary sales'!$A$6:$A$50,0),MATCH($L$3,'Summary sales'!$A$7:$BX$7,0))</f>
        <v>1724.2600000016391</v>
      </c>
      <c r="N14" s="325">
        <f t="shared" ref="N14:N16" si="232">M14-L14</f>
        <v>-1275.7399999983609</v>
      </c>
      <c r="O14" s="326">
        <f t="shared" ref="O14:O16" si="233">M14/L14</f>
        <v>0.57475333333387968</v>
      </c>
      <c r="P14" s="325">
        <f>INDEX('SO MEI 2026 REV 4'!$B$6:$BH$52,MATCH(B14,'SO MEI 2026 REV 4'!$B$6:$B$52,0),MATCH($P$3,'SO MEI 2026 REV 4'!$B$5:$XH$5,0))</f>
        <v>1129.7312903225857</v>
      </c>
      <c r="Q14" s="325">
        <f>INDEX('Summary sales'!$A$6:$BX$50,MATCH($B14,'Summary sales'!$A$6:$A$50,0),MATCH($P$3,'Summary sales'!$A$7:$BX$7,0))</f>
        <v>1092.8499999996275</v>
      </c>
      <c r="R14" s="325">
        <f t="shared" ref="R14:R16" si="234">Q14-P14</f>
        <v>-36.881290322958193</v>
      </c>
      <c r="S14" s="326">
        <f t="shared" ref="S14:S16" si="235">Q14/P14</f>
        <v>0.96735392686837329</v>
      </c>
      <c r="T14" s="325">
        <f>INDEX('SO MEI 2026 REV 4'!$B$6:$BH$52,MATCH(B14,'SO MEI 2026 REV 4'!$B$6:$B$52,0),MATCH($T$3,'SO MEI 2026 REV 4'!$B$5:$XH$5,0))</f>
        <v>3282.5161290322658</v>
      </c>
      <c r="U14" s="325">
        <f>INDEX('Summary sales'!$A$6:$BX$50,MATCH($B14,'Summary sales'!$A$6:$A$50,0),MATCH($T$3,'Summary sales'!$A$7:$BX$7,0))</f>
        <v>4703.3000000002794</v>
      </c>
      <c r="V14" s="325">
        <f t="shared" ref="V14:V16" si="236">U14-T14</f>
        <v>1420.7838709680136</v>
      </c>
      <c r="W14" s="326">
        <f t="shared" ref="W14:W16" si="237">U14/T14</f>
        <v>1.4328337821105792</v>
      </c>
      <c r="X14" s="325">
        <f>INDEX('SO MEI 2026 REV 4'!$B$6:$BH$52,MATCH(B14,'SO MEI 2026 REV 4'!$B$6:$B$52,0),MATCH($X$3,'SO MEI 2026 REV 4'!$B$5:$XH$5,0))</f>
        <v>644.02064516129087</v>
      </c>
      <c r="Y14" s="325">
        <f>INDEX('Summary sales'!$A$6:$BX$50,MATCH($B14,'Summary sales'!$A$6:$A$50,0),MATCH($X$3,'Summary sales'!$A$7:$BX$7,0))</f>
        <v>751.42999999993481</v>
      </c>
      <c r="Z14" s="325">
        <f t="shared" ref="Z14:Z16" si="238">Y14-X14</f>
        <v>107.40935483864394</v>
      </c>
      <c r="AA14" s="326">
        <f t="shared" ref="AA14:AA16" si="239">Y14/X14</f>
        <v>1.1667793659188426</v>
      </c>
      <c r="AB14" s="325">
        <f>INDEX('SO MEI 2026 REV 4'!$B$6:$BH$52,MATCH(B14,'SO MEI 2026 REV 4'!$B$6:$B$52,0),MATCH($AB$3,'SO MEI 2026 REV 4'!$B$5:$XH$5,0))</f>
        <v>0</v>
      </c>
      <c r="AC14" s="325">
        <f>INDEX('Summary sales'!$A$6:$BX$50,MATCH($B14,'Summary sales'!$A$6:$A$50,0),MATCH($AB$3,'Summary sales'!$A$7:$BX$7,0))</f>
        <v>0</v>
      </c>
      <c r="AD14" s="325">
        <f t="shared" ref="AD14:AD16" si="240">AC14-AB14</f>
        <v>0</v>
      </c>
      <c r="AE14" s="326" t="e">
        <f t="shared" ref="AE14:AE16" si="241">AC14/AB14</f>
        <v>#DIV/0!</v>
      </c>
      <c r="AF14" s="325">
        <f>INDEX('SO MEI 2026 REV 4'!$B$6:$BH$52,MATCH(B14,'SO MEI 2026 REV 4'!$B$6:$B$52,0),MATCH($AF$3,'SO MEI 2026 REV 4'!$B$5:$XH$5,0))</f>
        <v>499.97064516129024</v>
      </c>
      <c r="AG14" s="325">
        <f>INDEX('Summary sales'!$A$6:$BX$50,MATCH($B14,'Summary sales'!$A$6:$A$50,0),MATCH($AF$3,'Summary sales'!$A$7:$BX$7,0))</f>
        <v>0</v>
      </c>
      <c r="AH14" s="325">
        <f t="shared" ref="AH14:AH16" si="242">AG14-AF14</f>
        <v>-499.97064516129024</v>
      </c>
      <c r="AI14" s="326">
        <f t="shared" ref="AI14:AI16" si="243">AG14/AF14</f>
        <v>0</v>
      </c>
      <c r="AJ14" s="325">
        <f>INDEX('SO MEI 2026 REV 4'!$B$6:$BH$52,MATCH(B14,'SO MEI 2026 REV 4'!$B$6:$B$52,0),MATCH($AJ$3,'SO MEI 2026 REV 4'!$B$5:$XH$5,0))</f>
        <v>603.76322580644887</v>
      </c>
      <c r="AK14" s="325">
        <f>INDEX('Summary sales'!$A$6:$BX$50,MATCH($B14,'Summary sales'!$A$6:$A$50,0),MATCH($AJ$3,'Summary sales'!$A$7:$BX$7,0))</f>
        <v>857.56000000005588</v>
      </c>
      <c r="AL14" s="325">
        <f t="shared" ref="AL14:AL16" si="244">AK14-AJ14</f>
        <v>253.79677419360701</v>
      </c>
      <c r="AM14" s="326">
        <f t="shared" ref="AM14:AM16" si="245">AK14/AJ14</f>
        <v>1.4203581194508985</v>
      </c>
      <c r="AN14" s="325">
        <f>INDEX('SO MEI 2026 REV 4'!$B$6:$BH$52,MATCH(B14,'SO MEI 2026 REV 4'!$B$6:$B$52,0),MATCH($AN$3,'SO MEI 2026 REV 4'!$B$5:$XH$5,0))</f>
        <v>673.27548387096704</v>
      </c>
      <c r="AO14" s="325">
        <f>INDEX('Summary sales'!$A$6:$BX$50,MATCH($B14,'Summary sales'!$A$6:$A$50,0),MATCH($AN$3,'Summary sales'!$A$7:$BX$7,0))</f>
        <v>693.27000000001863</v>
      </c>
      <c r="AP14" s="325">
        <f t="shared" ref="AP14:AP16" si="246">AO14-AN14</f>
        <v>19.99451612905159</v>
      </c>
      <c r="AQ14" s="326">
        <f t="shared" ref="AQ14:AQ16" si="247">AO14/AN14</f>
        <v>1.0296973773856937</v>
      </c>
      <c r="AR14" s="325">
        <f>INDEX('SO MEI 2026 REV 4'!$B$6:$BH$52,MATCH(B14,'SO MEI 2026 REV 4'!$B$6:$B$52,0),MATCH($AR$3,'SO MEI 2026 REV 4'!$B$5:$XH$5,0))</f>
        <v>5514.1990322580623</v>
      </c>
      <c r="AS14" s="325">
        <f>INDEX('Summary sales'!$A$6:$BX$50,MATCH($B14,'Summary sales'!$A$6:$A$50,0),MATCH($AR$3,'Summary sales'!$A$7:$BX$7,0))</f>
        <v>5230.1699999999255</v>
      </c>
      <c r="AT14" s="325">
        <f t="shared" ref="AT14:AT16" si="248">AS14-AR14</f>
        <v>-284.02903225813679</v>
      </c>
      <c r="AU14" s="326">
        <f t="shared" ref="AU14:AU16" si="249">AS14/AR14</f>
        <v>0.94849133471668923</v>
      </c>
      <c r="AV14" s="325">
        <f>INDEX('SO MEI 2026 REV 4'!$B$6:$BH$52,MATCH(B14,'SO MEI 2026 REV 4'!$B$6:$B$52,0),MATCH($AV$3,'SO MEI 2026 REV 4'!$B$5:$XH$5,0))</f>
        <v>6600.0622580645213</v>
      </c>
      <c r="AW14" s="325">
        <f>INDEX('Summary sales'!$A$6:$BX$50,MATCH($B14,'Summary sales'!$A$6:$A$50,0),MATCH($AV$3,'Summary sales'!$A$7:$BX$7,0))</f>
        <v>7120.2900000000373</v>
      </c>
      <c r="AX14" s="325">
        <f t="shared" ref="AX14:AX16" si="250">AW14-AV14</f>
        <v>520.22774193551595</v>
      </c>
      <c r="AY14" s="326">
        <f t="shared" ref="AY14:AY16" si="251">AW14/AV14</f>
        <v>1.0788216416140404</v>
      </c>
      <c r="AZ14" s="325">
        <f>INDEX('SO MEI 2026 REV 4'!$B$6:$BH$52,MATCH(B14,'SO MEI 2026 REV 4'!$B$6:$B$52,0),MATCH($AZ$3,'SO MEI 2026 REV 4'!$B$5:$XH$5,0))</f>
        <v>2874.3264516129029</v>
      </c>
      <c r="BA14" s="325">
        <f>INDEX('Summary sales'!$A$6:$BX$50,MATCH($B14,'Summary sales'!$A$6:$A$50,0),MATCH($AZ$3,'Summary sales'!$A$7:$BX$7,0))</f>
        <v>1057.1599999999162</v>
      </c>
      <c r="BB14" s="325">
        <f t="shared" ref="BB14:BB16" si="252">BA14-AZ14</f>
        <v>-1817.1664516129867</v>
      </c>
      <c r="BC14" s="326">
        <f t="shared" ref="BC14:BC16" si="253">BA14/AZ14</f>
        <v>0.36779399201739948</v>
      </c>
      <c r="BD14" s="325">
        <f>INDEX('SO MEI 2026 REV 4'!$B$6:$BH$52,MATCH(B14,'SO MEI 2026 REV 4'!$B$6:$B$52,0),MATCH($BD$3,'SO MEI 2026 REV 4'!$B$5:$XH$5,0))</f>
        <v>500</v>
      </c>
      <c r="BE14" s="325">
        <f>INDEX('Summary sales'!$A$6:$BX$50,MATCH($B14,'Summary sales'!$A$6:$A$50,0),MATCH($BD$3,'Summary sales'!$A$7:$BX$7,0))</f>
        <v>868.54000000000087</v>
      </c>
      <c r="BF14" s="325">
        <f t="shared" ref="BF14:BF16" si="254">BE14-BD14</f>
        <v>368.54000000000087</v>
      </c>
      <c r="BG14" s="326">
        <f t="shared" ref="BG14:BG16" si="255">BE14/BD14</f>
        <v>1.7370800000000017</v>
      </c>
      <c r="BH14" s="325">
        <f>INDEX('SO MEI 2026 REV 4'!$B$6:$BH$52,MATCH(B14,'SO MEI 2026 REV 4'!$B$6:$B$52,0),MATCH($BH$3,'SO MEI 2026 REV 4'!$B$5:$XH$5,0))</f>
        <v>4000</v>
      </c>
      <c r="BI14" s="325">
        <f>INDEX('Summary sales'!$A$6:$BX$50,MATCH($B14,'Summary sales'!$A$6:$A$50,0),MATCH($BH$3,'Summary sales'!$A$7:$BX$7,0))</f>
        <v>3752.2400000002235</v>
      </c>
      <c r="BJ14" s="325">
        <f t="shared" ref="BJ14:BJ16" si="256">BI14-BH14</f>
        <v>-247.75999999977648</v>
      </c>
      <c r="BK14" s="326">
        <f t="shared" ref="BK14:BK16" si="257">BI14/BH14</f>
        <v>0.93806000000005585</v>
      </c>
      <c r="BL14" s="325">
        <f>INDEX('SO MEI 2026 REV 4'!$B$6:$BH$52,MATCH(B14,'SO MEI 2026 REV 4'!$B$6:$B$52,0),MATCH($BL$3,'SO MEI 2026 REV 4'!$B$5:$XH$5,0))</f>
        <v>9000.0570967741915</v>
      </c>
      <c r="BM14" s="325">
        <f>INDEX('Summary sales'!$A$6:$BX$50,MATCH($B14,'Summary sales'!$A$6:$A$50,0),MATCH($BL$3,'Summary sales'!$A$7:$BX$7,0))</f>
        <v>9173.8199999998324</v>
      </c>
      <c r="BN14" s="325">
        <f t="shared" ref="BN14:BN16" si="258">BM14-BL14</f>
        <v>173.76290322564091</v>
      </c>
      <c r="BO14" s="326">
        <f t="shared" ref="BO14:BO16" si="259">BM14/BL14</f>
        <v>1.01930686676287</v>
      </c>
      <c r="BP14" s="325">
        <f>INDEX('SO MEI 2026 REV 4'!$B$6:$BH$52,MATCH(B14,'SO MEI 2026 REV 4'!$B$6:$B$52,0),MATCH($BP$3,'SO MEI 2026 REV 4'!$B$5:$XH$5,0))</f>
        <v>1300</v>
      </c>
      <c r="BQ14" s="325">
        <f>INDEX('Summary sales'!$A$6:$BX$50,MATCH($B14,'Summary sales'!$A$6:$A$50,0),MATCH($BP$3,'Summary sales'!$A$7:$BX$7,0))</f>
        <v>1230.140000000014</v>
      </c>
      <c r="BR14" s="325">
        <f t="shared" ref="BR14:BR16" si="260">BQ14-BP14</f>
        <v>-69.85999999998603</v>
      </c>
      <c r="BS14" s="326">
        <f t="shared" ref="BS14:BS16" si="261">BQ14/BP14</f>
        <v>0.94626153846154926</v>
      </c>
      <c r="BT14" s="325">
        <f>INDEX('SO MEI 2026 REV 4'!$B$6:$BH$52,MATCH(B14,'SO MEI 2026 REV 4'!$B$6:$B$52,0),MATCH($BT$3,'SO MEI 2026 REV 4'!$B$5:$XH$5,0))</f>
        <v>1000</v>
      </c>
      <c r="BU14" s="325">
        <f>INDEX('Summary sales'!$A$6:$BX$50,MATCH($B14,'Summary sales'!$A$6:$A$50,0),MATCH($BT$3,'Summary sales'!$A$7:$BX$7,0))</f>
        <v>1667.7700000000186</v>
      </c>
      <c r="BV14" s="325">
        <f t="shared" ref="BV14:BV16" si="262">BU14-BT14</f>
        <v>667.77000000001863</v>
      </c>
      <c r="BW14" s="326">
        <f t="shared" ref="BW14:BW16" si="263">BU14/BT14</f>
        <v>1.6677700000000186</v>
      </c>
      <c r="BX14" s="325">
        <f>INDEX('SO MEI 2026 REV 4'!$B$6:$BH$52,MATCH(B14,'SO MEI 2026 REV 4'!$B$6:$B$52,0),MATCH($BX$3,'SO MEI 2026 REV 4'!$B$5:$XH$5,0))</f>
        <v>5500</v>
      </c>
      <c r="BY14" s="325">
        <f ca="1">INDEX('Summary sales'!$A$6:$BX$50,MATCH($B14,'Summary sales'!$A$6:$A$50,0),MATCH($BX$3,'Summary sales'!$A$7:$BX$7,0))</f>
        <v>5433.24</v>
      </c>
      <c r="BZ14" s="325">
        <f t="shared" ref="BZ14:BZ16" ca="1" si="264">BY14-BX14</f>
        <v>-66.760000000000218</v>
      </c>
      <c r="CA14" s="326">
        <f t="shared" ref="CA14:CA16" ca="1" si="265">BY14/BX14</f>
        <v>0.98786181818181817</v>
      </c>
      <c r="CB14" s="325">
        <f>INDEX('SO MEI 2026 REV 4'!$B$6:$BH$52,MATCH(B14,'SO MEI 2026 REV 4'!$B$6:$B$52,0),MATCH($CB$3,'SO MEI 2026 REV 4'!$B$5:$XH$5,0))</f>
        <v>70.054838709677327</v>
      </c>
      <c r="CC14" s="325">
        <f>INDEX('Summary sales'!$A$6:$BX$50,MATCH($B14,'Summary sales'!$A$6:$A$50,0),MATCH($CB$3,'Summary sales'!$A$7:$BX$7,0))</f>
        <v>0</v>
      </c>
      <c r="CD14" s="325">
        <f t="shared" ref="CD14:CD16" si="266">CC14-CB14</f>
        <v>-70.054838709677327</v>
      </c>
      <c r="CE14" s="326">
        <f t="shared" ref="CE14:CE16" si="267">CC14/CB14</f>
        <v>0</v>
      </c>
      <c r="CF14" s="325">
        <f>INDEX('SO MEI 2026 REV 4'!$B$6:$BH$52,MATCH(B14,'SO MEI 2026 REV 4'!$B$6:$B$52,0),MATCH($CF$3,'SO MEI 2026 REV 4'!$B$5:$XH$5,0))</f>
        <v>89.451612903225808</v>
      </c>
      <c r="CG14" s="325">
        <f>INDEX('Summary sales'!$A$6:$BX$50,MATCH($B14,'Summary sales'!$A$6:$A$50,0),MATCH($CF$3,'Summary sales'!$A$7:$BX$7,0))</f>
        <v>43.697000000000116</v>
      </c>
      <c r="CH14" s="325">
        <f t="shared" ref="CH14:CH16" si="268">CG14-CF14</f>
        <v>-45.754612903225691</v>
      </c>
      <c r="CI14" s="326">
        <f t="shared" ref="CI14:CI16" si="269">CG14/CF14</f>
        <v>0.48849873782906728</v>
      </c>
      <c r="CJ14" s="325">
        <f>INDEX('SO MEI 2026 REV 4'!$B$6:$BH$52,MATCH(B14,'SO MEI 2026 REV 4'!$B$6:$B$52,0),MATCH($CJ$3,'SO MEI 2026 REV 4'!$B$5:$XH$5,0))</f>
        <v>3500</v>
      </c>
      <c r="CK14" s="325">
        <f>INDEX('Summary sales'!$A$6:$BX$50,MATCH($B14,'Summary sales'!$A$6:$A$50,0),MATCH($CJ$3,'Summary sales'!$A$7:$BX$7,0))</f>
        <v>2661.2000000001863</v>
      </c>
      <c r="CL14" s="325">
        <f t="shared" ref="CL14:CL16" si="270">CK14-CJ14</f>
        <v>-838.79999999981374</v>
      </c>
      <c r="CM14" s="326">
        <f t="shared" ref="CM14:CM16" si="271">CK14/CJ14</f>
        <v>0.76034285714291039</v>
      </c>
      <c r="CN14" s="325">
        <f>INDEX('SO MEI 2026 REV 4'!$B$6:$BH$52,MATCH(B14,'SO MEI 2026 REV 4'!$B$6:$B$52,0),MATCH($CN$3,'SO MEI 2026 REV 4'!$B$5:$XH$5,0))</f>
        <v>3000</v>
      </c>
      <c r="CO14" s="325">
        <f>INDEX('Summary sales'!$A$6:$BX$50,MATCH($B14,'Summary sales'!$A$6:$A$50,0),MATCH($CN$3,'Summary sales'!$A$7:$BX$7,0))</f>
        <v>6123.4000000003725</v>
      </c>
      <c r="CP14" s="325">
        <f t="shared" ref="CP14:CP16" si="272">CO14-CN14</f>
        <v>3123.4000000003725</v>
      </c>
      <c r="CQ14" s="325">
        <f>INDEX('SO MEI 2026 REV 4'!$B$6:$BH$52,MATCH(B14,'SO MEI 2026 REV 4'!$B$6:$B$52,0),MATCH($CQ$3,'SO MEI 2026 REV 4'!$B$5:$XH$5,0))</f>
        <v>0</v>
      </c>
      <c r="CR14" s="325">
        <f>INDEX('Summary sales'!$A$6:$BX$50,MATCH($B14,'Summary sales'!$A$6:$A$50,0),MATCH($CQ$3,'Summary sales'!$A$7:$BX$7,0))</f>
        <v>0</v>
      </c>
      <c r="CS14" s="325">
        <f t="shared" si="163"/>
        <v>0</v>
      </c>
      <c r="CT14" s="326">
        <f t="shared" ref="CT14:CT16" si="273">CO14/CN14</f>
        <v>2.0411333333334576</v>
      </c>
      <c r="CU14" s="325">
        <f>INDEX('SO MEI 2026 REV 4'!$B$6:$BH$52,MATCH(B14,'SO MEI 2026 REV 4'!$B$6:$B$52,0),MATCH($CU$3,'SO MEI 2026 REV 4'!$B$5:$XH$5,0))</f>
        <v>2000</v>
      </c>
      <c r="CV14" s="325">
        <f>INDEX('Summary sales'!$A$6:$BX$50,MATCH($B14,'Summary sales'!$A$6:$A$50,0),MATCH($CU$3,'Summary sales'!$A$7:$BX$7,0))</f>
        <v>16609.140000000014</v>
      </c>
      <c r="CW14" s="325">
        <f t="shared" ref="CW14:CW16" si="274">CV14-CU14</f>
        <v>14609.140000000014</v>
      </c>
      <c r="CX14" s="326">
        <f t="shared" ref="CX14:CX16" si="275">CV14/CU14</f>
        <v>8.3045700000000071</v>
      </c>
      <c r="CY14" s="325">
        <f>INDEX('SO MEI 2026 REV 4'!$B$6:$BH$52,MATCH(B14,'SO MEI 2026 REV 4'!$B$6:$B$52,0),MATCH($CY$3,'SO MEI 2026 REV 4'!$B$5:$XH$5,0))</f>
        <v>5000</v>
      </c>
      <c r="CZ14" s="325">
        <f>INDEX('Summary sales'!$A$6:$BX$50,MATCH($B14,'Summary sales'!$A$6:$A$50,0),MATCH($CY$3,'Summary sales'!$A$7:$BX$7,0))</f>
        <v>2897.3000000000466</v>
      </c>
      <c r="DA14" s="325">
        <f t="shared" ref="DA14:DA16" si="276">CZ14-CY14</f>
        <v>-2102.6999999999534</v>
      </c>
      <c r="DB14" s="326">
        <f t="shared" ref="DB14:DB16" si="277">CZ14/CY14</f>
        <v>0.5794600000000093</v>
      </c>
      <c r="DC14" s="325">
        <f>INDEX('SO MEI 2026 REV 4'!$B$6:$BH$52,MATCH(B14,'SO MEI 2026 REV 4'!$B$6:$B$52,0),MATCH($DC$3,'SO MEI 2026 REV 4'!$B$5:$XH$5,0))</f>
        <v>16000</v>
      </c>
      <c r="DD14" s="325">
        <f>INDEX('Summary sales'!$A$6:$BX$50,MATCH($B14,'Summary sales'!$A$6:$A$50,0),MATCH($DC$3,'Summary sales'!$A$7:$BX$7,0))</f>
        <v>16303.218999996781</v>
      </c>
      <c r="DE14" s="325">
        <f t="shared" ref="DE14:DE16" si="278">DD14-DC14</f>
        <v>303.21899999678135</v>
      </c>
      <c r="DF14" s="326">
        <f t="shared" ref="DF14:DF16" si="279">DD14/DC14</f>
        <v>1.0189511874997987</v>
      </c>
      <c r="DG14" s="325">
        <f>INDEX('SO MEI 2026 REV 4'!$B$6:$BH$52,MATCH(B14,'SO MEI 2026 REV 4'!$B$6:$B$52,0),MATCH($DG$3,'SO MEI 2026 REV 4'!$B$5:$XH$5,0))</f>
        <v>2020.8603225806426</v>
      </c>
      <c r="DH14" s="325">
        <f>INDEX('Summary sales'!$A$6:$BX$50,MATCH($B14,'Summary sales'!$A$6:$A$50,0),MATCH($DG$3,'Summary sales'!$A$7:$BX$7,0))</f>
        <v>1420.1199999991804</v>
      </c>
      <c r="DI14" s="325">
        <f t="shared" ref="DI14:DI16" si="280">DH14-DG14</f>
        <v>-600.74032258146212</v>
      </c>
      <c r="DJ14" s="326">
        <f t="shared" ref="DJ14:DJ16" si="281">DH14/DG14</f>
        <v>0.70273040849537016</v>
      </c>
      <c r="DK14" s="325">
        <f>INDEX('SO MEI 2026 REV 4'!$B$6:$BH$52,MATCH(B14,'SO MEI 2026 REV 4'!$B$6:$B$52,0),MATCH($DK$3,'SO MEI 2026 REV 4'!$B$5:$XH$5,0))</f>
        <v>800</v>
      </c>
      <c r="DL14" s="325">
        <f>INDEX('Summary sales'!$A$6:$BX$50,MATCH($B14,'Summary sales'!$A$6:$A$50,0),MATCH($DK$3,'Summary sales'!$A$7:$BX$7,0))</f>
        <v>29.989999999990687</v>
      </c>
      <c r="DM14" s="325">
        <f t="shared" ref="DM14:DM16" si="282">DL14-DK14</f>
        <v>-770.01000000000931</v>
      </c>
      <c r="DN14" s="326">
        <f t="shared" ref="DN14:DN16" si="283">DL14/DK14</f>
        <v>3.7487499999988357E-2</v>
      </c>
      <c r="DO14" s="325">
        <f>INDEX('SO MEI 2026 REV 4'!$B$6:$BH$52,MATCH(B14,'SO MEI 2026 REV 4'!$B$6:$B$52,0),MATCH($DO$3,'SO MEI 2026 REV 4'!$B$5:$XH$5,0))</f>
        <v>7200</v>
      </c>
      <c r="DP14" s="325">
        <f>INDEX('Summary sales'!$A$6:$BX$50,MATCH($B14,'Summary sales'!$A$6:$A$50,0),MATCH($DO$3,'Summary sales'!$A$7:$BX$7,0))</f>
        <v>8007.9699999997392</v>
      </c>
      <c r="DQ14" s="325">
        <f t="shared" ref="DQ14:DQ16" si="284">DP14-DO14</f>
        <v>807.96999999973923</v>
      </c>
      <c r="DR14" s="326">
        <f t="shared" ref="DR14:DR16" si="285">DP14/DO14</f>
        <v>1.1122180555555194</v>
      </c>
      <c r="DS14" s="325">
        <f>INDEX('SO MEI 2026 REV 4'!$B$6:$BH$52,MATCH(B14,'SO MEI 2026 REV 4'!$B$6:$B$52,0),MATCH($DS$3,'SO MEI 2026 REV 4'!$B$5:$XH$5,0))</f>
        <v>3499.876774193548</v>
      </c>
      <c r="DT14" s="325">
        <f>INDEX('Summary sales'!$A$6:$BX$50,MATCH($B14,'Summary sales'!$A$6:$A$50,0),MATCH($DS$3,'Summary sales'!$A$7:$BX$7,0))</f>
        <v>2771.6000000000058</v>
      </c>
      <c r="DU14" s="325">
        <f t="shared" ref="DU14:DU16" si="286">DT14-DS14</f>
        <v>-728.27677419354222</v>
      </c>
      <c r="DV14" s="326">
        <f t="shared" ref="DV14:DV16" si="287">DT14/DS14</f>
        <v>0.79191359548327134</v>
      </c>
      <c r="DW14" s="325">
        <f>INDEX('SO MEI 2026 REV 4'!$B$6:$BH$52,MATCH(B14,'SO MEI 2026 REV 4'!$B$6:$B$52,0),MATCH($DW$3,'SO MEI 2026 REV 4'!$B$5:$XH$5,0))</f>
        <v>2043.2745161290325</v>
      </c>
      <c r="DX14" s="325">
        <f>INDEX('Summary sales'!$A$6:$BX$50,MATCH($B14,'Summary sales'!$A$6:$A$50,0),MATCH($DW$3,'Summary sales'!$A$7:$BX$7,0))</f>
        <v>1355.4899999999907</v>
      </c>
      <c r="DY14" s="325">
        <f t="shared" ref="DY14:DY16" si="288">DX14-DW14</f>
        <v>-687.78451612904178</v>
      </c>
      <c r="DZ14" s="326">
        <f t="shared" ref="DZ14:DZ16" si="289">DX14/DW14</f>
        <v>0.66339103693612145</v>
      </c>
      <c r="EA14" s="325">
        <f>INDEX('SO MEI 2026 REV 4'!$B$6:$BH$52,MATCH(B14,'SO MEI 2026 REV 4'!$B$6:$B$52,0),MATCH($EA$3,'SO MEI 2026 REV 4'!$B$5:$XH$5,0))</f>
        <v>1999.5303225806451</v>
      </c>
      <c r="EB14" s="325">
        <f>INDEX('Summary sales'!$A$6:$BX$50,MATCH($B14,'Summary sales'!$A$6:$A$50,0),MATCH($EA$3,'Summary sales'!$A$7:$BX$7,0))</f>
        <v>1982.140000000014</v>
      </c>
      <c r="EC14" s="325">
        <f t="shared" ref="EC14:EC16" si="290">EB14-EA14</f>
        <v>-17.390322580631164</v>
      </c>
      <c r="ED14" s="326">
        <f t="shared" ref="ED14:ED16" si="291">EB14/EA14</f>
        <v>0.99130279626958262</v>
      </c>
      <c r="EE14" s="325">
        <f>INDEX('SO MEI 2026 REV 4'!$B$6:$BH$52,MATCH(B14,'SO MEI 2026 REV 4'!$B$6:$B$52,0),MATCH($EE$3,'SO MEI 2026 REV 4'!$B$5:$XH$5,0))</f>
        <v>1000</v>
      </c>
      <c r="EF14" s="325">
        <f>INDEX('Summary sales'!$A$6:$BX$50,MATCH($B14,'Summary sales'!$A$6:$A$50,0),MATCH($EE$3,'Summary sales'!$A$7:$BX$7,0))</f>
        <v>1235.4000000000233</v>
      </c>
      <c r="EG14" s="325">
        <f t="shared" ref="EG14:EG16" si="292">EF14-EE14</f>
        <v>235.40000000002328</v>
      </c>
      <c r="EH14" s="326">
        <f t="shared" ref="EH14:EH16" si="293">EF14/EE14</f>
        <v>1.2354000000000234</v>
      </c>
      <c r="EI14" s="325">
        <f>INDEX('SO MEI 2026 REV 4'!$B$6:$BH$52,MATCH(B14,'SO MEI 2026 REV 4'!$B$6:$B$52,0),MATCH($EI$3,'SO MEI 2026 REV 4'!$B$5:$XH$5,0))</f>
        <v>11007.047419354845</v>
      </c>
      <c r="EJ14" s="325">
        <f>INDEX('Summary sales'!$A$6:$BX$50,MATCH($B14,'Summary sales'!$A$6:$A$50,0),MATCH($EI$3,'Summary sales'!$A$7:$BX$7,0))</f>
        <v>10291.730000000447</v>
      </c>
      <c r="EK14" s="325">
        <f t="shared" ref="EK14:EK16" si="294">EJ14-EI14</f>
        <v>-715.31741935439823</v>
      </c>
      <c r="EL14" s="326">
        <f t="shared" ref="EL14:EL16" si="295">EJ14/EI14</f>
        <v>0.93501277934929394</v>
      </c>
      <c r="EM14" s="325">
        <f>INDEX('SO MEI 2026 REV 4'!$B$6:$BH$52,MATCH(B14,'SO MEI 2026 REV 4'!$B$6:$B$52,0),MATCH($EM$3,'SO MEI 2026 REV 4'!$B$5:$XH$5,0))</f>
        <v>1519.5448387096778</v>
      </c>
      <c r="EN14" s="325">
        <f>INDEX('Summary sales'!$A$6:$BX$50,MATCH($B14,'Summary sales'!$A$6:$A$50,0),MATCH($EM$3,'Summary sales'!$A$7:$BX$7,0))</f>
        <v>2626.5400000000373</v>
      </c>
      <c r="EO14" s="325">
        <f t="shared" ref="EO14:EO16" si="296">EN14-EM14</f>
        <v>1106.9951612903594</v>
      </c>
      <c r="EP14" s="326">
        <f t="shared" ref="EP14:EP16" si="297">EN14/EM14</f>
        <v>1.7285044396783742</v>
      </c>
      <c r="EQ14" s="325">
        <f>INDEX('SO MEI 2026 REV 4'!$B$6:$BH$52,MATCH(B14,'SO MEI 2026 REV 4'!$B$6:$B$52,0),MATCH($EQ$3,'SO MEI 2026 REV 4'!$B$5:$XH$5,0))</f>
        <v>3999.6741935483842</v>
      </c>
      <c r="ER14" s="325">
        <f>INDEX('Summary sales'!$A$6:$BX$50,MATCH($B14,'Summary sales'!$A$6:$A$50,0),MATCH($EQ$3,'Summary sales'!$A$7:$BX$7,0))</f>
        <v>4943.9000000003725</v>
      </c>
      <c r="ES14" s="325">
        <f t="shared" ref="ES14:ES16" si="298">ER14-EQ14</f>
        <v>944.22580645198832</v>
      </c>
      <c r="ET14" s="326">
        <f t="shared" ref="ET14:ET16" si="299">ER14/EQ14</f>
        <v>1.2360756803579296</v>
      </c>
      <c r="EU14" s="325">
        <f>INDEX('SO MEI 2026 REV 4'!$B$6:$BH$52,MATCH(B14,'SO MEI 2026 REV 4'!$B$6:$B$52,0),MATCH($EU$3,'SO MEI 2026 REV 4'!$B$5:$XH$5,0))</f>
        <v>7000</v>
      </c>
      <c r="EV14" s="325">
        <f>INDEX('Summary sales'!$A$6:$BX$50,MATCH(B14,'Summary sales'!$A$6:$A$50,0),MATCH($EU$3,'Summary sales'!$A$7:$BX$7,0))</f>
        <v>4519.5200000000186</v>
      </c>
      <c r="EW14" s="325">
        <f t="shared" ref="EW14:EW16" si="300">EV14-EU14</f>
        <v>-2480.4799999999814</v>
      </c>
      <c r="EX14" s="326">
        <f t="shared" ref="EX14:EX16" si="301">EV14/EU14</f>
        <v>0.64564571428571693</v>
      </c>
      <c r="EY14" s="325">
        <f>INDEX('SO MEI 2026 REV 4'!$B$6:$BH$52,MATCH(B14,'SO MEI 2026 REV 4'!$B$6:$B$52,0),MATCH($EY$3,'SO MEI 2026 REV 4'!$B$5:$XH$5,0))</f>
        <v>5000</v>
      </c>
      <c r="EZ14" s="325">
        <f>INDEX('Summary sales'!$A$6:$BX$50,MATCH($B14,'Summary sales'!$A$6:$A$50,0),MATCH($EY$3,'Summary sales'!$A$7:$BX$7,0))</f>
        <v>5306.3100000000559</v>
      </c>
      <c r="FA14" s="325">
        <f t="shared" ref="FA14:FA16" si="302">EZ14-EY14</f>
        <v>306.31000000005588</v>
      </c>
      <c r="FB14" s="326">
        <f t="shared" ref="FB14:FB16" si="303">EZ14/EY14</f>
        <v>1.0612620000000113</v>
      </c>
      <c r="FC14" s="325">
        <f>INDEX('SO MEI 2026 REV 4'!$B$6:$BH$52,MATCH(B14,'SO MEI 2026 REV 4'!$B$6:$B$52,0),MATCH($FC$3,'SO MEI 2026 REV 4'!$B$5:$XH$5,0))</f>
        <v>36000</v>
      </c>
      <c r="FD14" s="325">
        <f>INDEX('Summary sales'!$A$6:$BX$50,MATCH($B14,'Summary sales'!$A$6:$A$50,0),MATCH($FC$3,'Summary sales'!$A$7:$BX$7,0))</f>
        <v>39560.669999999925</v>
      </c>
      <c r="FE14" s="325">
        <f t="shared" ref="FE14:FE16" si="304">FD14-FC14</f>
        <v>3560.6699999999255</v>
      </c>
      <c r="FF14" s="326">
        <f t="shared" ref="FF14:FF16" si="305">FD14/FC14</f>
        <v>1.0989074999999979</v>
      </c>
      <c r="FG14" s="325">
        <f>INDEX('SO MEI 2026 REV 4'!$B$6:$BH$52,MATCH(B14,'SO MEI 2026 REV 4'!$B$6:$B$52,0),MATCH($FG$3,'SO MEI 2026 REV 4'!$B$5:$XH$5,0))</f>
        <v>8000</v>
      </c>
      <c r="FH14" s="325">
        <f>INDEX('Summary sales'!$A$6:$BX$50,MATCH(B14,'Summary sales'!$A$6:$A$50,0),MATCH($FG$3,'Summary sales'!$A$7:$BX$7,0))</f>
        <v>4046.4499999999534</v>
      </c>
      <c r="FI14" s="325">
        <f t="shared" ref="FI14:FI16" si="306">FH14-FG14</f>
        <v>-3953.5500000000466</v>
      </c>
      <c r="FJ14" s="326">
        <f t="shared" ref="FJ14:FJ16" si="307">FH14/FG14</f>
        <v>0.50580624999999413</v>
      </c>
      <c r="FK14" s="325">
        <f>INDEX('SO MEI 2026 REV 4'!$B$6:$BH$52,MATCH(B14,'SO MEI 2026 REV 4'!$B$6:$B$52,0),MATCH($FK$3,'SO MEI 2026 REV 4'!$B$5:$XH$5,0))</f>
        <v>3500</v>
      </c>
      <c r="FL14" s="325">
        <f>INDEX('Summary sales'!$A$6:$BX$50,MATCH(B14,'Summary sales'!$A$6:$A$50,0),MATCH($FK$3,'Summary sales'!$A$7:$BX$7,0))</f>
        <v>3341.9000000003725</v>
      </c>
      <c r="FM14" s="325">
        <f t="shared" ref="FM14:FM16" si="308">FL14-FK14</f>
        <v>-158.09999999962747</v>
      </c>
      <c r="FN14" s="326">
        <f t="shared" ref="FN14:FN16" si="309">FL14/FK14</f>
        <v>0.95482857142867783</v>
      </c>
      <c r="FO14" s="325">
        <f>INDEX('SO MEI 2026 REV 4'!$B$6:$BH$52,MATCH(B14,'SO MEI 2026 REV 4'!$B$6:$B$52,0),MATCH($FO$3,'SO MEI 2026 REV 4'!$B$5:$XH$5,0))</f>
        <v>726.8151612903232</v>
      </c>
      <c r="FP14" s="325">
        <f>INDEX('Summary sales'!$A$6:$BX$50,MATCH(B14,'Summary sales'!$A$6:$A$50,0),MATCH($FO$3,'Summary sales'!$A$7:$BX$7,0))</f>
        <v>804.70000000006985</v>
      </c>
      <c r="FQ14" s="325">
        <f t="shared" ref="FQ14:FQ16" si="310">FP14-FO14</f>
        <v>77.884838709746646</v>
      </c>
      <c r="FR14" s="326">
        <f t="shared" ref="FR14:FR16" si="311">FP14/FO14</f>
        <v>1.1071590727021665</v>
      </c>
      <c r="FS14" s="325">
        <f>INDEX('SO MEI 2026 REV 4'!$B$6:$BH$52,MATCH(B14,'SO MEI 2026 REV 4'!$B$6:$B$52,0),MATCH($FS$3,'SO MEI 2026 REV 4'!$B$5:$XH$5,0))</f>
        <v>3018.0416129032269</v>
      </c>
      <c r="FT14" s="325">
        <f>INDEX('Summary sales'!$A$6:$BX$50,MATCH(B14,'Summary sales'!$A$6:$A$50,0),MATCH($FS$3,'Summary sales'!$A$7:$BX$7,0))</f>
        <v>3842.089999999851</v>
      </c>
      <c r="FU14" s="325">
        <f t="shared" ref="FU14:FU16" si="312">FT14-FS14</f>
        <v>824.04838709662408</v>
      </c>
      <c r="FV14" s="326">
        <f t="shared" ref="FV14:FV16" si="313">FT14/FS14</f>
        <v>1.2730407637765886</v>
      </c>
      <c r="FW14" s="325">
        <f>INDEX('SO MEI 2026 REV 4'!$B$6:$BH$52,MATCH(B14,'SO MEI 2026 REV 4'!$B$6:$B$52,0),MATCH($FW$3,'SO MEI 2026 REV 4'!$B$5:$XH$5,0))</f>
        <v>2044.9996774193546</v>
      </c>
      <c r="FX14" s="325">
        <f>INDEX('Summary sales'!$A$6:$BX$50,MATCH(B14,'Summary sales'!$A$6:$A$50,0),MATCH($FW$3,'Summary sales'!$A$7:$BX$7,0))</f>
        <v>2676.559999999823</v>
      </c>
      <c r="FY14" s="325">
        <f t="shared" ref="FY14:FY16" si="314">FX14-FW14</f>
        <v>631.56032258046844</v>
      </c>
      <c r="FZ14" s="326">
        <f t="shared" ref="FZ14:FZ16" si="315">FX14/FW14</f>
        <v>1.3088315023000165</v>
      </c>
      <c r="GA14" s="325">
        <f>INDEX('SO MEI 2026 REV 4'!$B$6:$BH$52,MATCH(B14,'SO MEI 2026 REV 4'!$B$6:$B$52,0),MATCH($GA$3,'SO MEI 2026 REV 4'!$B$5:$XH$5,0))</f>
        <v>369.61070967741654</v>
      </c>
      <c r="GB14" s="325">
        <f>INDEX('Summary sales'!$A$6:$BX$50,MATCH(B14,'Summary sales'!$A$6:$A$50,0),MATCH($GA$3,'Summary sales'!$A$7:$BX$7,0))</f>
        <v>1073.2330000000075</v>
      </c>
      <c r="GC14" s="325">
        <f t="shared" ref="GC14:GC16" si="316">GB14-GA14</f>
        <v>703.62229032259097</v>
      </c>
      <c r="GD14" s="326">
        <f t="shared" ref="GD14:GD16" si="317">GB14/GA14</f>
        <v>2.9036848010618743</v>
      </c>
      <c r="GE14" s="325">
        <f>INDEX('SO MEI 2026 REV 4'!$B$6:$BH$52,MATCH(B14,'SO MEI 2026 REV 4'!$B$6:$B$52,0),MATCH($GE$3,'SO MEI 2026 REV 4'!$B$5:$XH$5,0))</f>
        <v>0</v>
      </c>
      <c r="GF14" s="325">
        <f>INDEX('Summary sales'!$A$6:$BX$50,MATCH(B14,'Summary sales'!$A$6:$A$50,0),MATCH($GE$3,'Summary sales'!$A$7:$BX$7,0))</f>
        <v>0</v>
      </c>
      <c r="GG14" s="325">
        <f t="shared" ref="GG14:GG16" si="318">GF14-GE14</f>
        <v>0</v>
      </c>
      <c r="GH14" s="326" t="e">
        <f t="shared" ref="GH14:GH16" si="319">GF14/GE14</f>
        <v>#DIV/0!</v>
      </c>
      <c r="GI14" s="325">
        <f>INDEX('SO MEI 2026 REV 4'!$B$6:$BH$52,MATCH(B14,'SO MEI 2026 REV 4'!$B$6:$B$52,0),MATCH($GI$3,'SO MEI 2026 REV 4'!$B$5:$XH$5,0))</f>
        <v>0</v>
      </c>
      <c r="GJ14" s="325">
        <f>INDEX('Summary sales'!$A$6:$BX$50,MATCH($B14,'Summary sales'!$A$6:$A$50,0),MATCH($GI$3,'Summary sales'!$A$7:$BX$7,0))</f>
        <v>0</v>
      </c>
      <c r="GK14" s="325">
        <f t="shared" ref="GK14:GK16" si="320">GJ14-GI14</f>
        <v>0</v>
      </c>
      <c r="GL14" s="326" t="e">
        <f t="shared" ref="GL14:GL16" si="321">GJ14/GI14</f>
        <v>#DIV/0!</v>
      </c>
      <c r="GM14" s="325">
        <f>INDEX('SO MEI 2026 REV 4'!$B$6:$BH$52,MATCH(B14,'SO MEI 2026 REV 4'!$B$6:$B$52,0),MATCH($GM$3,'SO MEI 2026 REV 4'!$B$5:$XH$5,0))</f>
        <v>1121.900322580635</v>
      </c>
      <c r="GN14" s="325">
        <f>INDEX('Summary sales'!$A$6:$BX$50,MATCH($B14,'Summary sales'!$A$6:$A$50,0),MATCH($GM$3,'Summary sales'!$A$7:$BX$7,0))</f>
        <v>1560.410000000149</v>
      </c>
      <c r="GO14" s="325">
        <f t="shared" ref="GO14:GO16" si="322">GN14-GM14</f>
        <v>438.50967741951399</v>
      </c>
      <c r="GP14" s="326">
        <f t="shared" ref="GP14:GP16" si="323">GN14/GM14</f>
        <v>1.3908633134277371</v>
      </c>
      <c r="GQ14" s="325">
        <f>INDEX('SO MEI 2026 REV 4'!$B$6:$BH$52,MATCH(B14,'SO MEI 2026 REV 4'!$B$6:$B$52,0),MATCH($GQ$3,'SO MEI 2026 REV 4'!$B$5:$XH$5,0))</f>
        <v>1800</v>
      </c>
      <c r="GR14" s="325">
        <f>INDEX('Summary sales'!$A$6:$BX$50,MATCH(B14,'Summary sales'!$A$6:$A$50,0),MATCH($GQ$3,'Summary sales'!$A$7:$BX$7,0))</f>
        <v>1845.5679999999702</v>
      </c>
      <c r="GS14" s="325">
        <f t="shared" ref="GS14:GS16" si="324">GR14-GQ14</f>
        <v>45.567999999970198</v>
      </c>
      <c r="GT14" s="326">
        <f t="shared" ref="GT14:GT16" si="325">GR14/GQ14</f>
        <v>1.0253155555555391</v>
      </c>
      <c r="GU14" s="325">
        <f>INDEX('SO MEI 2026 REV 4'!$B$6:$BH$52,MATCH(B14,'SO MEI 2026 REV 4'!$B$6:$B$52,0),MATCH($GU$3,'SO MEI 2026 REV 4'!$B$5:$XH$5,0))</f>
        <v>2499.7025806451697</v>
      </c>
      <c r="GV14" s="325">
        <f>INDEX('Summary sales'!$A$6:$BX$50,MATCH(B14,'Summary sales'!$A$6:$A$50,0),MATCH($GU$3,'Summary sales'!$A$7:$BX$7,0))</f>
        <v>0</v>
      </c>
      <c r="GW14" s="325">
        <f t="shared" ref="GW14:GW16" si="326">GV14-GU14</f>
        <v>-2499.7025806451697</v>
      </c>
      <c r="GX14" s="326">
        <f t="shared" ref="GX14:GX16" si="327">GV14/GU14</f>
        <v>0</v>
      </c>
      <c r="GY14" s="325">
        <f>INDEX('SO MEI 2026 REV 4'!$B$6:$BH$52,MATCH(B14,'SO MEI 2026 REV 4'!$B$6:$B$52,0),MATCH($GY$3,'SO MEI 2026 REV 4'!$B$5:$XH$5,0))</f>
        <v>6600.0622580645213</v>
      </c>
      <c r="GZ14" s="325">
        <f>INDEX('Summary sales'!$A$6:$BX$50,MATCH(B14,'Summary sales'!$A$6:$A$50,0),MATCH($GY$3,'Summary sales'!$A$7:$BX$7,0))</f>
        <v>5179.58</v>
      </c>
      <c r="HA14" s="325">
        <f t="shared" ref="HA14:HA16" si="328">GZ14-GY14</f>
        <v>-1420.4822580645214</v>
      </c>
      <c r="HB14" s="326">
        <f t="shared" ref="HB14:HB16" si="329">GZ14/GY14</f>
        <v>0.78477744564775065</v>
      </c>
      <c r="HC14" s="325">
        <f>INDEX('SO MEI 2026 REV 4'!$B$6:$BH$52,MATCH(B14,'SO MEI 2026 REV 4'!$B$6:$B$52,0),MATCH($HC$3,'SO MEI 2026 REV 4'!$B$5:$XH$5,0))</f>
        <v>0</v>
      </c>
      <c r="HD14" s="325">
        <f>INDEX('Summary sales'!$A$6:$BX$50,MATCH(B14,'Summary sales'!$A$6:$A$50,0),MATCH($HC$3,'Summary sales'!$A$7:$BX$7,0))</f>
        <v>0</v>
      </c>
      <c r="HE14" s="325">
        <f t="shared" ref="HE14:HE16" si="330">HD14-HC14</f>
        <v>0</v>
      </c>
      <c r="HF14" s="366" t="e">
        <f t="shared" ref="HF14:HF16" si="331">HD14/HC14</f>
        <v>#DIV/0!</v>
      </c>
    </row>
    <row r="15" spans="1:229" ht="15" customHeight="1">
      <c r="A15" s="641"/>
      <c r="B15" s="547">
        <f t="shared" si="224"/>
        <v>46151</v>
      </c>
      <c r="C15" s="548" t="str">
        <f t="shared" si="225"/>
        <v>Sab</v>
      </c>
      <c r="D15" s="325">
        <f t="shared" si="226"/>
        <v>176664.16522580644</v>
      </c>
      <c r="E15" s="325">
        <f t="shared" ca="1" si="227"/>
        <v>179037.47600000247</v>
      </c>
      <c r="F15" s="325">
        <f t="shared" ca="1" si="228"/>
        <v>2373.3107741960266</v>
      </c>
      <c r="G15" s="326">
        <f t="shared" ca="1" si="229"/>
        <v>1.0134340247846105</v>
      </c>
      <c r="H15" s="325">
        <f>INDEX('SO MEI 2026 REV 4'!$B$6:$BH$52,MATCH(B15,'SO MEI 2026 REV 4'!$B$6:$B$52,0),MATCH($H$3,'SO MEI 2026 REV 4'!$B$5:$XH$5,0))</f>
        <v>733.57290322580695</v>
      </c>
      <c r="I15" s="325">
        <f>INDEX('Summary sales'!$A$6:$BX$50,MATCH(B15,'Summary sales'!$A$6:$A$50,0),MATCH($H$3,'Summary sales'!$A$7:$BX$7,0))</f>
        <v>760.64999999990687</v>
      </c>
      <c r="J15" s="325">
        <f t="shared" si="230"/>
        <v>27.077096774099914</v>
      </c>
      <c r="K15" s="326">
        <f t="shared" si="231"/>
        <v>1.0369112553844768</v>
      </c>
      <c r="L15" s="325">
        <f>INDEX('SO MEI 2026 REV 4'!$B$6:$BH$52,MATCH(B15,'SO MEI 2026 REV 4'!$B$6:$B$52,0),MATCH($L$3,'SO MEI 2026 REV 4'!$B$5:$XH$5,0))</f>
        <v>3000</v>
      </c>
      <c r="M15" s="325">
        <f>INDEX('Summary sales'!$A$6:$BX$50,MATCH($B15,'Summary sales'!$A$6:$A$50,0),MATCH($L$3,'Summary sales'!$A$7:$BX$7,0))</f>
        <v>748.60999999940395</v>
      </c>
      <c r="N15" s="325">
        <f t="shared" si="232"/>
        <v>-2251.390000000596</v>
      </c>
      <c r="O15" s="326">
        <f t="shared" si="233"/>
        <v>0.24953666666646798</v>
      </c>
      <c r="P15" s="325">
        <f>INDEX('SO MEI 2026 REV 4'!$B$6:$BH$52,MATCH(B15,'SO MEI 2026 REV 4'!$B$6:$B$52,0),MATCH($P$3,'SO MEI 2026 REV 4'!$B$5:$XH$5,0))</f>
        <v>1129.7312903225857</v>
      </c>
      <c r="Q15" s="325">
        <f>INDEX('Summary sales'!$A$6:$BX$50,MATCH($B15,'Summary sales'!$A$6:$A$50,0),MATCH($P$3,'Summary sales'!$A$7:$BX$7,0))</f>
        <v>857.79000000003725</v>
      </c>
      <c r="R15" s="325">
        <f t="shared" si="234"/>
        <v>-271.94129032254841</v>
      </c>
      <c r="S15" s="326">
        <f t="shared" si="235"/>
        <v>0.7592867501749927</v>
      </c>
      <c r="T15" s="325">
        <f>INDEX('SO MEI 2026 REV 4'!$B$6:$BH$52,MATCH(B15,'SO MEI 2026 REV 4'!$B$6:$B$52,0),MATCH($T$3,'SO MEI 2026 REV 4'!$B$5:$XH$5,0))</f>
        <v>3282.5161290322658</v>
      </c>
      <c r="U15" s="325">
        <f>INDEX('Summary sales'!$A$6:$BX$50,MATCH($B15,'Summary sales'!$A$6:$A$50,0),MATCH($T$3,'Summary sales'!$A$7:$BX$7,0))</f>
        <v>4657.7999999998137</v>
      </c>
      <c r="V15" s="325">
        <f t="shared" si="236"/>
        <v>1375.283870967548</v>
      </c>
      <c r="W15" s="326">
        <f t="shared" si="237"/>
        <v>1.4189724640813881</v>
      </c>
      <c r="X15" s="325">
        <f>INDEX('SO MEI 2026 REV 4'!$B$6:$BH$52,MATCH(B15,'SO MEI 2026 REV 4'!$B$6:$B$52,0),MATCH($X$3,'SO MEI 2026 REV 4'!$B$5:$XH$5,0))</f>
        <v>644.02064516129087</v>
      </c>
      <c r="Y15" s="325">
        <f>INDEX('Summary sales'!$A$6:$BX$50,MATCH($B15,'Summary sales'!$A$6:$A$50,0),MATCH($X$3,'Summary sales'!$A$7:$BX$7,0))</f>
        <v>736.23999999999069</v>
      </c>
      <c r="Z15" s="325">
        <f t="shared" si="238"/>
        <v>92.219354838699815</v>
      </c>
      <c r="AA15" s="326">
        <f t="shared" si="239"/>
        <v>1.1431931655166179</v>
      </c>
      <c r="AB15" s="325">
        <f>INDEX('SO MEI 2026 REV 4'!$B$6:$BH$52,MATCH(B15,'SO MEI 2026 REV 4'!$B$6:$B$52,0),MATCH($AB$3,'SO MEI 2026 REV 4'!$B$5:$XH$5,0))</f>
        <v>0</v>
      </c>
      <c r="AC15" s="325">
        <f>INDEX('Summary sales'!$A$6:$BX$50,MATCH($B15,'Summary sales'!$A$6:$A$50,0),MATCH($AB$3,'Summary sales'!$A$7:$BX$7,0))</f>
        <v>0</v>
      </c>
      <c r="AD15" s="325">
        <f t="shared" si="240"/>
        <v>0</v>
      </c>
      <c r="AE15" s="326" t="e">
        <f t="shared" si="241"/>
        <v>#DIV/0!</v>
      </c>
      <c r="AF15" s="325">
        <f>INDEX('SO MEI 2026 REV 4'!$B$6:$BH$52,MATCH(B15,'SO MEI 2026 REV 4'!$B$6:$B$52,0),MATCH($AF$3,'SO MEI 2026 REV 4'!$B$5:$XH$5,0))</f>
        <v>499.97064516129024</v>
      </c>
      <c r="AG15" s="325">
        <f>INDEX('Summary sales'!$A$6:$BX$50,MATCH($B15,'Summary sales'!$A$6:$A$50,0),MATCH($AF$3,'Summary sales'!$A$7:$BX$7,0))</f>
        <v>1.8200000000069849</v>
      </c>
      <c r="AH15" s="325">
        <f t="shared" si="242"/>
        <v>-498.15064516128325</v>
      </c>
      <c r="AI15" s="326">
        <f t="shared" si="243"/>
        <v>3.640213715786962E-3</v>
      </c>
      <c r="AJ15" s="325">
        <f>INDEX('SO MEI 2026 REV 4'!$B$6:$BH$52,MATCH(B15,'SO MEI 2026 REV 4'!$B$6:$B$52,0),MATCH($AJ$3,'SO MEI 2026 REV 4'!$B$5:$XH$5,0))</f>
        <v>603.76322580644887</v>
      </c>
      <c r="AK15" s="325">
        <f>INDEX('Summary sales'!$A$6:$BX$50,MATCH($B15,'Summary sales'!$A$6:$A$50,0),MATCH($AJ$3,'Summary sales'!$A$7:$BX$7,0))</f>
        <v>474.88000000000466</v>
      </c>
      <c r="AL15" s="325">
        <f t="shared" si="244"/>
        <v>-128.88322580644422</v>
      </c>
      <c r="AM15" s="326">
        <f t="shared" si="245"/>
        <v>0.78653349475815726</v>
      </c>
      <c r="AN15" s="325">
        <f>INDEX('SO MEI 2026 REV 4'!$B$6:$BH$52,MATCH(B15,'SO MEI 2026 REV 4'!$B$6:$B$52,0),MATCH($AN$3,'SO MEI 2026 REV 4'!$B$5:$XH$5,0))</f>
        <v>673.27548387096704</v>
      </c>
      <c r="AO15" s="325">
        <f>INDEX('Summary sales'!$A$6:$BX$50,MATCH($B15,'Summary sales'!$A$6:$A$50,0),MATCH($AN$3,'Summary sales'!$A$7:$BX$7,0))</f>
        <v>463.90999999991618</v>
      </c>
      <c r="AP15" s="325">
        <f t="shared" si="246"/>
        <v>-209.36548387105086</v>
      </c>
      <c r="AQ15" s="326">
        <f t="shared" si="247"/>
        <v>0.68903444594876162</v>
      </c>
      <c r="AR15" s="325">
        <f>INDEX('SO MEI 2026 REV 4'!$B$6:$BH$52,MATCH(B15,'SO MEI 2026 REV 4'!$B$6:$B$52,0),MATCH($AR$3,'SO MEI 2026 REV 4'!$B$5:$XH$5,0))</f>
        <v>4514.1990322580623</v>
      </c>
      <c r="AS15" s="325">
        <f>INDEX('Summary sales'!$A$6:$BX$50,MATCH($B15,'Summary sales'!$A$6:$A$50,0),MATCH($AR$3,'Summary sales'!$A$7:$BX$7,0))</f>
        <v>4402.5</v>
      </c>
      <c r="AT15" s="325">
        <f t="shared" si="248"/>
        <v>-111.69903225806229</v>
      </c>
      <c r="AU15" s="326">
        <f t="shared" si="249"/>
        <v>0.97525606836121514</v>
      </c>
      <c r="AV15" s="325">
        <f>INDEX('SO MEI 2026 REV 4'!$B$6:$BH$52,MATCH(B15,'SO MEI 2026 REV 4'!$B$6:$B$52,0),MATCH($AV$3,'SO MEI 2026 REV 4'!$B$5:$XH$5,0))</f>
        <v>6600.0622580645213</v>
      </c>
      <c r="AW15" s="325">
        <f>INDEX('Summary sales'!$A$6:$BX$50,MATCH($B15,'Summary sales'!$A$6:$A$50,0),MATCH($AV$3,'Summary sales'!$A$7:$BX$7,0))</f>
        <v>5187.3400000003166</v>
      </c>
      <c r="AX15" s="325">
        <f t="shared" si="250"/>
        <v>-1412.7222580642047</v>
      </c>
      <c r="AY15" s="326">
        <f t="shared" si="251"/>
        <v>0.78595319213269244</v>
      </c>
      <c r="AZ15" s="325">
        <f>INDEX('SO MEI 2026 REV 4'!$B$6:$BH$52,MATCH(B15,'SO MEI 2026 REV 4'!$B$6:$B$52,0),MATCH($AZ$3,'SO MEI 2026 REV 4'!$B$5:$XH$5,0))</f>
        <v>2874.3264516129029</v>
      </c>
      <c r="BA15" s="325">
        <f>INDEX('Summary sales'!$A$6:$BX$50,MATCH($B15,'Summary sales'!$A$6:$A$50,0),MATCH($AZ$3,'Summary sales'!$A$7:$BX$7,0))</f>
        <v>529.05000000004657</v>
      </c>
      <c r="BB15" s="325">
        <f t="shared" si="252"/>
        <v>-2345.2764516128564</v>
      </c>
      <c r="BC15" s="326">
        <f t="shared" si="253"/>
        <v>0.1840605125778858</v>
      </c>
      <c r="BD15" s="325">
        <f>INDEX('SO MEI 2026 REV 4'!$B$6:$BH$52,MATCH(B15,'SO MEI 2026 REV 4'!$B$6:$B$52,0),MATCH($BD$3,'SO MEI 2026 REV 4'!$B$5:$XH$5,0))</f>
        <v>500</v>
      </c>
      <c r="BE15" s="325">
        <f>INDEX('Summary sales'!$A$6:$BX$50,MATCH($B15,'Summary sales'!$A$6:$A$50,0),MATCH($BD$3,'Summary sales'!$A$7:$BX$7,0))</f>
        <v>782.65000000000146</v>
      </c>
      <c r="BF15" s="325">
        <f t="shared" si="254"/>
        <v>282.65000000000146</v>
      </c>
      <c r="BG15" s="326">
        <f t="shared" si="255"/>
        <v>1.5653000000000028</v>
      </c>
      <c r="BH15" s="325">
        <f>INDEX('SO MEI 2026 REV 4'!$B$6:$BH$52,MATCH(B15,'SO MEI 2026 REV 4'!$B$6:$B$52,0),MATCH($BH$3,'SO MEI 2026 REV 4'!$B$5:$XH$5,0))</f>
        <v>4000</v>
      </c>
      <c r="BI15" s="325">
        <f>INDEX('Summary sales'!$A$6:$BX$50,MATCH($B15,'Summary sales'!$A$6:$A$50,0),MATCH($BH$3,'Summary sales'!$A$7:$BX$7,0))</f>
        <v>3741.5999999998603</v>
      </c>
      <c r="BJ15" s="325">
        <f t="shared" si="256"/>
        <v>-258.4000000001397</v>
      </c>
      <c r="BK15" s="326">
        <f t="shared" si="257"/>
        <v>0.93539999999996504</v>
      </c>
      <c r="BL15" s="325">
        <f>INDEX('SO MEI 2026 REV 4'!$B$6:$BH$52,MATCH(B15,'SO MEI 2026 REV 4'!$B$6:$B$52,0),MATCH($BL$3,'SO MEI 2026 REV 4'!$B$5:$XH$5,0))</f>
        <v>9000.0570967741915</v>
      </c>
      <c r="BM15" s="325">
        <f>INDEX('Summary sales'!$A$6:$BX$50,MATCH($B15,'Summary sales'!$A$6:$A$50,0),MATCH($BL$3,'Summary sales'!$A$7:$BX$7,0))</f>
        <v>6328.5699999998324</v>
      </c>
      <c r="BN15" s="325">
        <f t="shared" si="258"/>
        <v>-2671.4870967743591</v>
      </c>
      <c r="BO15" s="326">
        <f t="shared" si="259"/>
        <v>0.70316998347356308</v>
      </c>
      <c r="BP15" s="325">
        <f>INDEX('SO MEI 2026 REV 4'!$B$6:$BH$52,MATCH(B15,'SO MEI 2026 REV 4'!$B$6:$B$52,0),MATCH($BP$3,'SO MEI 2026 REV 4'!$B$5:$XH$5,0))</f>
        <v>1300</v>
      </c>
      <c r="BQ15" s="325">
        <f>INDEX('Summary sales'!$A$6:$BX$50,MATCH($B15,'Summary sales'!$A$6:$A$50,0),MATCH($BP$3,'Summary sales'!$A$7:$BX$7,0))</f>
        <v>1119.609999999986</v>
      </c>
      <c r="BR15" s="325">
        <f t="shared" si="260"/>
        <v>-180.39000000001397</v>
      </c>
      <c r="BS15" s="326">
        <f t="shared" si="261"/>
        <v>0.86123846153845074</v>
      </c>
      <c r="BT15" s="325">
        <f>INDEX('SO MEI 2026 REV 4'!$B$6:$BH$52,MATCH(B15,'SO MEI 2026 REV 4'!$B$6:$B$52,0),MATCH($BT$3,'SO MEI 2026 REV 4'!$B$5:$XH$5,0))</f>
        <v>1000</v>
      </c>
      <c r="BU15" s="325">
        <f>INDEX('Summary sales'!$A$6:$BX$50,MATCH($B15,'Summary sales'!$A$6:$A$50,0),MATCH($BT$3,'Summary sales'!$A$7:$BX$7,0))</f>
        <v>793.16899999999441</v>
      </c>
      <c r="BV15" s="325">
        <f t="shared" si="262"/>
        <v>-206.83100000000559</v>
      </c>
      <c r="BW15" s="326">
        <f t="shared" si="263"/>
        <v>0.79316899999999446</v>
      </c>
      <c r="BX15" s="325">
        <f>INDEX('SO MEI 2026 REV 4'!$B$6:$BH$52,MATCH(B15,'SO MEI 2026 REV 4'!$B$6:$B$52,0),MATCH($BX$3,'SO MEI 2026 REV 4'!$B$5:$XH$5,0))</f>
        <v>5500</v>
      </c>
      <c r="BY15" s="325">
        <f ca="1">INDEX('Summary sales'!$A$6:$BX$50,MATCH($B15,'Summary sales'!$A$6:$A$50,0),MATCH($BX$3,'Summary sales'!$A$7:$BX$7,0))</f>
        <v>2566.86</v>
      </c>
      <c r="BZ15" s="325">
        <f t="shared" ca="1" si="264"/>
        <v>-2933.14</v>
      </c>
      <c r="CA15" s="326">
        <f t="shared" ca="1" si="265"/>
        <v>0.46670181818181822</v>
      </c>
      <c r="CB15" s="325">
        <f>INDEX('SO MEI 2026 REV 4'!$B$6:$BH$52,MATCH(B15,'SO MEI 2026 REV 4'!$B$6:$B$52,0),MATCH($CB$3,'SO MEI 2026 REV 4'!$B$5:$XH$5,0))</f>
        <v>70.054838709677327</v>
      </c>
      <c r="CC15" s="325">
        <f>INDEX('Summary sales'!$A$6:$BX$50,MATCH($B15,'Summary sales'!$A$6:$A$50,0),MATCH($CB$3,'Summary sales'!$A$7:$BX$7,0))</f>
        <v>0</v>
      </c>
      <c r="CD15" s="325">
        <f t="shared" si="266"/>
        <v>-70.054838709677327</v>
      </c>
      <c r="CE15" s="326">
        <f t="shared" si="267"/>
        <v>0</v>
      </c>
      <c r="CF15" s="325">
        <f>INDEX('SO MEI 2026 REV 4'!$B$6:$BH$52,MATCH(B15,'SO MEI 2026 REV 4'!$B$6:$B$52,0),MATCH($CF$3,'SO MEI 2026 REV 4'!$B$5:$XH$5,0))</f>
        <v>89.451612903225808</v>
      </c>
      <c r="CG15" s="325">
        <f>INDEX('Summary sales'!$A$6:$BX$50,MATCH($B15,'Summary sales'!$A$6:$A$50,0),MATCH($CF$3,'Summary sales'!$A$7:$BX$7,0))</f>
        <v>55.974999999991269</v>
      </c>
      <c r="CH15" s="325">
        <f t="shared" si="268"/>
        <v>-33.476612903234539</v>
      </c>
      <c r="CI15" s="326">
        <f t="shared" si="269"/>
        <v>0.62575730256030626</v>
      </c>
      <c r="CJ15" s="325">
        <f>INDEX('SO MEI 2026 REV 4'!$B$6:$BH$52,MATCH(B15,'SO MEI 2026 REV 4'!$B$6:$B$52,0),MATCH($CJ$3,'SO MEI 2026 REV 4'!$B$5:$XH$5,0))</f>
        <v>3500</v>
      </c>
      <c r="CK15" s="325">
        <f>INDEX('Summary sales'!$A$6:$BX$50,MATCH($B15,'Summary sales'!$A$6:$A$50,0),MATCH($CJ$3,'Summary sales'!$A$7:$BX$7,0))</f>
        <v>3481.6000000000931</v>
      </c>
      <c r="CL15" s="325">
        <f t="shared" si="270"/>
        <v>-18.399999999906868</v>
      </c>
      <c r="CM15" s="326">
        <f t="shared" si="271"/>
        <v>0.9947428571428838</v>
      </c>
      <c r="CN15" s="325">
        <f>INDEX('SO MEI 2026 REV 4'!$B$6:$BH$52,MATCH(B15,'SO MEI 2026 REV 4'!$B$6:$B$52,0),MATCH($CN$3,'SO MEI 2026 REV 4'!$B$5:$XH$5,0))</f>
        <v>3000</v>
      </c>
      <c r="CO15" s="325">
        <f>INDEX('Summary sales'!$A$6:$BX$50,MATCH($B15,'Summary sales'!$A$6:$A$50,0),MATCH($CN$3,'Summary sales'!$A$7:$BX$7,0))</f>
        <v>0</v>
      </c>
      <c r="CP15" s="325">
        <f t="shared" si="272"/>
        <v>-3000</v>
      </c>
      <c r="CQ15" s="325">
        <f>INDEX('SO MEI 2026 REV 4'!$B$6:$BH$52,MATCH(B15,'SO MEI 2026 REV 4'!$B$6:$B$52,0),MATCH($CQ$3,'SO MEI 2026 REV 4'!$B$5:$XH$5,0))</f>
        <v>0</v>
      </c>
      <c r="CR15" s="325">
        <f>INDEX('Summary sales'!$A$6:$BX$50,MATCH($B15,'Summary sales'!$A$6:$A$50,0),MATCH($CQ$3,'Summary sales'!$A$7:$BX$7,0))</f>
        <v>0</v>
      </c>
      <c r="CS15" s="325">
        <f t="shared" si="163"/>
        <v>0</v>
      </c>
      <c r="CT15" s="326">
        <f t="shared" si="273"/>
        <v>0</v>
      </c>
      <c r="CU15" s="325">
        <f>INDEX('SO MEI 2026 REV 4'!$B$6:$BH$52,MATCH(B15,'SO MEI 2026 REV 4'!$B$6:$B$52,0),MATCH($CU$3,'SO MEI 2026 REV 4'!$B$5:$XH$5,0))</f>
        <v>2000</v>
      </c>
      <c r="CV15" s="325">
        <f>INDEX('Summary sales'!$A$6:$BX$50,MATCH($B15,'Summary sales'!$A$6:$A$50,0),MATCH($CU$3,'Summary sales'!$A$7:$BX$7,0))</f>
        <v>4828.0799999999581</v>
      </c>
      <c r="CW15" s="325">
        <f t="shared" si="274"/>
        <v>2828.0799999999581</v>
      </c>
      <c r="CX15" s="326">
        <f t="shared" si="275"/>
        <v>2.4140399999999791</v>
      </c>
      <c r="CY15" s="325">
        <f>INDEX('SO MEI 2026 REV 4'!$B$6:$BH$52,MATCH(B15,'SO MEI 2026 REV 4'!$B$6:$B$52,0),MATCH($CY$3,'SO MEI 2026 REV 4'!$B$5:$XH$5,0))</f>
        <v>5000</v>
      </c>
      <c r="CZ15" s="325">
        <f>INDEX('Summary sales'!$A$6:$BX$50,MATCH($B15,'Summary sales'!$A$6:$A$50,0),MATCH($CY$3,'Summary sales'!$A$7:$BX$7,0))</f>
        <v>4375.1000000000931</v>
      </c>
      <c r="DA15" s="325">
        <f t="shared" si="276"/>
        <v>-624.89999999990687</v>
      </c>
      <c r="DB15" s="326">
        <f t="shared" si="277"/>
        <v>0.87502000000001867</v>
      </c>
      <c r="DC15" s="325">
        <f>INDEX('SO MEI 2026 REV 4'!$B$6:$BH$52,MATCH(B15,'SO MEI 2026 REV 4'!$B$6:$B$52,0),MATCH($DC$3,'SO MEI 2026 REV 4'!$B$5:$XH$5,0))</f>
        <v>16000</v>
      </c>
      <c r="DD15" s="325">
        <f>INDEX('Summary sales'!$A$6:$BX$50,MATCH($B15,'Summary sales'!$A$6:$A$50,0),MATCH($DC$3,'Summary sales'!$A$7:$BX$7,0))</f>
        <v>17042.792000003159</v>
      </c>
      <c r="DE15" s="325">
        <f t="shared" si="278"/>
        <v>1042.792000003159</v>
      </c>
      <c r="DF15" s="326">
        <f t="shared" si="279"/>
        <v>1.0651745000001975</v>
      </c>
      <c r="DG15" s="325">
        <f>INDEX('SO MEI 2026 REV 4'!$B$6:$BH$52,MATCH(B15,'SO MEI 2026 REV 4'!$B$6:$B$52,0),MATCH($DG$3,'SO MEI 2026 REV 4'!$B$5:$XH$5,0))</f>
        <v>2020.8603225806426</v>
      </c>
      <c r="DH15" s="325">
        <f>INDEX('Summary sales'!$A$6:$BX$50,MATCH($B15,'Summary sales'!$A$6:$A$50,0),MATCH($DG$3,'Summary sales'!$A$7:$BX$7,0))</f>
        <v>1722.9700000006706</v>
      </c>
      <c r="DI15" s="325">
        <f t="shared" si="280"/>
        <v>-297.89032257997201</v>
      </c>
      <c r="DJ15" s="326">
        <f t="shared" si="281"/>
        <v>0.85259232454048806</v>
      </c>
      <c r="DK15" s="325">
        <f>INDEX('SO MEI 2026 REV 4'!$B$6:$BH$52,MATCH(B15,'SO MEI 2026 REV 4'!$B$6:$B$52,0),MATCH($DK$3,'SO MEI 2026 REV 4'!$B$5:$XH$5,0))</f>
        <v>800</v>
      </c>
      <c r="DL15" s="325">
        <f>INDEX('Summary sales'!$A$6:$BX$50,MATCH($B15,'Summary sales'!$A$6:$A$50,0),MATCH($DK$3,'Summary sales'!$A$7:$BX$7,0))</f>
        <v>685.09000000008382</v>
      </c>
      <c r="DM15" s="325">
        <f t="shared" si="282"/>
        <v>-114.90999999991618</v>
      </c>
      <c r="DN15" s="326">
        <f t="shared" si="283"/>
        <v>0.85636250000010472</v>
      </c>
      <c r="DO15" s="325">
        <f>INDEX('SO MEI 2026 REV 4'!$B$6:$BH$52,MATCH(B15,'SO MEI 2026 REV 4'!$B$6:$B$52,0),MATCH($DO$3,'SO MEI 2026 REV 4'!$B$5:$XH$5,0))</f>
        <v>7200</v>
      </c>
      <c r="DP15" s="325">
        <f>INDEX('Summary sales'!$A$6:$BX$50,MATCH($B15,'Summary sales'!$A$6:$A$50,0),MATCH($DO$3,'Summary sales'!$A$7:$BX$7,0))</f>
        <v>4777.4500000001863</v>
      </c>
      <c r="DQ15" s="325">
        <f t="shared" si="284"/>
        <v>-2422.5499999998137</v>
      </c>
      <c r="DR15" s="326">
        <f t="shared" si="285"/>
        <v>0.66353472222224807</v>
      </c>
      <c r="DS15" s="325">
        <f>INDEX('SO MEI 2026 REV 4'!$B$6:$BH$52,MATCH(B15,'SO MEI 2026 REV 4'!$B$6:$B$52,0),MATCH($DS$3,'SO MEI 2026 REV 4'!$B$5:$XH$5,0))</f>
        <v>0</v>
      </c>
      <c r="DT15" s="325">
        <f>INDEX('Summary sales'!$A$6:$BX$50,MATCH($B15,'Summary sales'!$A$6:$A$50,0),MATCH($DS$3,'Summary sales'!$A$7:$BX$7,0))</f>
        <v>0</v>
      </c>
      <c r="DU15" s="325">
        <f t="shared" si="286"/>
        <v>0</v>
      </c>
      <c r="DV15" s="326" t="e">
        <f t="shared" si="287"/>
        <v>#DIV/0!</v>
      </c>
      <c r="DW15" s="325">
        <f>INDEX('SO MEI 2026 REV 4'!$B$6:$BH$52,MATCH(B15,'SO MEI 2026 REV 4'!$B$6:$B$52,0),MATCH($DW$3,'SO MEI 2026 REV 4'!$B$5:$XH$5,0))</f>
        <v>2043.2745161290325</v>
      </c>
      <c r="DX15" s="325">
        <f>INDEX('Summary sales'!$A$6:$BX$50,MATCH($B15,'Summary sales'!$A$6:$A$50,0),MATCH($DW$3,'Summary sales'!$A$7:$BX$7,0))</f>
        <v>1511.3600000001024</v>
      </c>
      <c r="DY15" s="325">
        <f t="shared" si="288"/>
        <v>-531.91451612893002</v>
      </c>
      <c r="DZ15" s="326">
        <f t="shared" si="289"/>
        <v>0.73967545137466995</v>
      </c>
      <c r="EA15" s="325">
        <f>INDEX('SO MEI 2026 REV 4'!$B$6:$BH$52,MATCH(B15,'SO MEI 2026 REV 4'!$B$6:$B$52,0),MATCH($EA$3,'SO MEI 2026 REV 4'!$B$5:$XH$5,0))</f>
        <v>1999.5303225806451</v>
      </c>
      <c r="EB15" s="325">
        <f>INDEX('Summary sales'!$A$6:$BX$50,MATCH($B15,'Summary sales'!$A$6:$A$50,0),MATCH($EA$3,'Summary sales'!$A$7:$BX$7,0))</f>
        <v>2186.9399999999441</v>
      </c>
      <c r="EC15" s="325">
        <f t="shared" si="290"/>
        <v>187.40967741929899</v>
      </c>
      <c r="ED15" s="326">
        <f t="shared" si="291"/>
        <v>1.0937268494020251</v>
      </c>
      <c r="EE15" s="325">
        <f>INDEX('SO MEI 2026 REV 4'!$B$6:$BH$52,MATCH(B15,'SO MEI 2026 REV 4'!$B$6:$B$52,0),MATCH($EE$3,'SO MEI 2026 REV 4'!$B$5:$XH$5,0))</f>
        <v>1000</v>
      </c>
      <c r="EF15" s="325">
        <f>INDEX('Summary sales'!$A$6:$BX$50,MATCH($B15,'Summary sales'!$A$6:$A$50,0),MATCH($EE$3,'Summary sales'!$A$7:$BX$7,0))</f>
        <v>515.15000000002328</v>
      </c>
      <c r="EG15" s="325">
        <f t="shared" si="292"/>
        <v>-484.84999999997672</v>
      </c>
      <c r="EH15" s="326">
        <f t="shared" si="293"/>
        <v>0.51515000000002331</v>
      </c>
      <c r="EI15" s="325">
        <f>INDEX('SO MEI 2026 REV 4'!$B$6:$BH$52,MATCH(B15,'SO MEI 2026 REV 4'!$B$6:$B$52,0),MATCH($EI$3,'SO MEI 2026 REV 4'!$B$5:$XH$5,0))</f>
        <v>11007.047419354845</v>
      </c>
      <c r="EJ15" s="325">
        <f>INDEX('Summary sales'!$A$6:$BX$50,MATCH($B15,'Summary sales'!$A$6:$A$50,0),MATCH($EI$3,'Summary sales'!$A$7:$BX$7,0))</f>
        <v>8645.5099999997765</v>
      </c>
      <c r="EK15" s="325">
        <f t="shared" si="294"/>
        <v>-2361.5374193550688</v>
      </c>
      <c r="EL15" s="326">
        <f t="shared" si="295"/>
        <v>0.78545223533765018</v>
      </c>
      <c r="EM15" s="325">
        <f>INDEX('SO MEI 2026 REV 4'!$B$6:$BH$52,MATCH(B15,'SO MEI 2026 REV 4'!$B$6:$B$52,0),MATCH($EM$3,'SO MEI 2026 REV 4'!$B$5:$XH$5,0))</f>
        <v>1519.5448387096778</v>
      </c>
      <c r="EN15" s="325">
        <f>INDEX('Summary sales'!$A$6:$BX$50,MATCH($B15,'Summary sales'!$A$6:$A$50,0),MATCH($EM$3,'Summary sales'!$A$7:$BX$7,0))</f>
        <v>2467.1899999999441</v>
      </c>
      <c r="EO15" s="325">
        <f t="shared" si="296"/>
        <v>947.64516129026629</v>
      </c>
      <c r="EP15" s="326">
        <f t="shared" si="297"/>
        <v>1.6236375111477195</v>
      </c>
      <c r="EQ15" s="325">
        <f>INDEX('SO MEI 2026 REV 4'!$B$6:$BH$52,MATCH(B15,'SO MEI 2026 REV 4'!$B$6:$B$52,0),MATCH($EQ$3,'SO MEI 2026 REV 4'!$B$5:$XH$5,0))</f>
        <v>3999.6741935483842</v>
      </c>
      <c r="ER15" s="325">
        <f>INDEX('Summary sales'!$A$6:$BX$50,MATCH($B15,'Summary sales'!$A$6:$A$50,0),MATCH($EQ$3,'Summary sales'!$A$7:$BX$7,0))</f>
        <v>10020.489999999292</v>
      </c>
      <c r="ES15" s="325">
        <f t="shared" si="298"/>
        <v>6020.815806450908</v>
      </c>
      <c r="ET15" s="326">
        <f t="shared" si="299"/>
        <v>2.5053265628892216</v>
      </c>
      <c r="EU15" s="325">
        <f>INDEX('SO MEI 2026 REV 4'!$B$6:$BH$52,MATCH(B15,'SO MEI 2026 REV 4'!$B$6:$B$52,0),MATCH($EU$3,'SO MEI 2026 REV 4'!$B$5:$XH$5,0))</f>
        <v>0</v>
      </c>
      <c r="EV15" s="325">
        <f>INDEX('Summary sales'!$A$6:$BX$50,MATCH(B15,'Summary sales'!$A$6:$A$50,0),MATCH($EU$3,'Summary sales'!$A$7:$BX$7,0))</f>
        <v>0</v>
      </c>
      <c r="EW15" s="325">
        <f t="shared" si="300"/>
        <v>0</v>
      </c>
      <c r="EX15" s="326" t="e">
        <f t="shared" si="301"/>
        <v>#DIV/0!</v>
      </c>
      <c r="EY15" s="325">
        <f>INDEX('SO MEI 2026 REV 4'!$B$6:$BH$52,MATCH(B15,'SO MEI 2026 REV 4'!$B$6:$B$52,0),MATCH($EY$3,'SO MEI 2026 REV 4'!$B$5:$XH$5,0))</f>
        <v>5000</v>
      </c>
      <c r="EZ15" s="325">
        <f>INDEX('Summary sales'!$A$6:$BX$50,MATCH($B15,'Summary sales'!$A$6:$A$50,0),MATCH($EY$3,'Summary sales'!$A$7:$BX$7,0))</f>
        <v>6284.309999999823</v>
      </c>
      <c r="FA15" s="325">
        <f t="shared" si="302"/>
        <v>1284.309999999823</v>
      </c>
      <c r="FB15" s="326">
        <f t="shared" si="303"/>
        <v>1.2568619999999646</v>
      </c>
      <c r="FC15" s="325">
        <f>INDEX('SO MEI 2026 REV 4'!$B$6:$BH$52,MATCH(B15,'SO MEI 2026 REV 4'!$B$6:$B$52,0),MATCH($FC$3,'SO MEI 2026 REV 4'!$B$5:$XH$5,0))</f>
        <v>36000</v>
      </c>
      <c r="FD15" s="325">
        <f>INDEX('Summary sales'!$A$6:$BX$50,MATCH($B15,'Summary sales'!$A$6:$A$50,0),MATCH($FC$3,'Summary sales'!$A$7:$BX$7,0))</f>
        <v>51791.050000000745</v>
      </c>
      <c r="FE15" s="325">
        <f t="shared" si="304"/>
        <v>15791.050000000745</v>
      </c>
      <c r="FF15" s="326">
        <f t="shared" si="305"/>
        <v>1.4386402777777985</v>
      </c>
      <c r="FG15" s="325">
        <f>INDEX('SO MEI 2026 REV 4'!$B$6:$BH$52,MATCH(B15,'SO MEI 2026 REV 4'!$B$6:$B$52,0),MATCH($FG$3,'SO MEI 2026 REV 4'!$B$5:$XH$5,0))</f>
        <v>8000</v>
      </c>
      <c r="FH15" s="325">
        <f>INDEX('Summary sales'!$A$6:$BX$50,MATCH(B15,'Summary sales'!$A$6:$A$50,0),MATCH($FG$3,'Summary sales'!$A$7:$BX$7,0))</f>
        <v>4042.25</v>
      </c>
      <c r="FI15" s="325">
        <f t="shared" si="306"/>
        <v>-3957.75</v>
      </c>
      <c r="FJ15" s="326">
        <f t="shared" si="307"/>
        <v>0.50528125000000002</v>
      </c>
      <c r="FK15" s="325">
        <f>INDEX('SO MEI 2026 REV 4'!$B$6:$BH$52,MATCH(B15,'SO MEI 2026 REV 4'!$B$6:$B$52,0),MATCH($FK$3,'SO MEI 2026 REV 4'!$B$5:$XH$5,0))</f>
        <v>3500</v>
      </c>
      <c r="FL15" s="325">
        <f>INDEX('Summary sales'!$A$6:$BX$50,MATCH(B15,'Summary sales'!$A$6:$A$50,0),MATCH($FK$3,'Summary sales'!$A$7:$BX$7,0))</f>
        <v>2381.8999999994412</v>
      </c>
      <c r="FM15" s="325">
        <f t="shared" si="308"/>
        <v>-1118.1000000005588</v>
      </c>
      <c r="FN15" s="326">
        <f t="shared" si="309"/>
        <v>0.68054285714269747</v>
      </c>
      <c r="FO15" s="325">
        <f>INDEX('SO MEI 2026 REV 4'!$B$6:$BH$52,MATCH(B15,'SO MEI 2026 REV 4'!$B$6:$B$52,0),MATCH($FO$3,'SO MEI 2026 REV 4'!$B$5:$XH$5,0))</f>
        <v>726.8151612903232</v>
      </c>
      <c r="FP15" s="325">
        <f>INDEX('Summary sales'!$A$6:$BX$50,MATCH(B15,'Summary sales'!$A$6:$A$50,0),MATCH($FO$3,'Summary sales'!$A$7:$BX$7,0))</f>
        <v>743.54999999993015</v>
      </c>
      <c r="FQ15" s="325">
        <f t="shared" si="310"/>
        <v>16.734838709606947</v>
      </c>
      <c r="FR15" s="326">
        <f t="shared" si="311"/>
        <v>1.0230248894091551</v>
      </c>
      <c r="FS15" s="325">
        <f>INDEX('SO MEI 2026 REV 4'!$B$6:$BH$52,MATCH(B15,'SO MEI 2026 REV 4'!$B$6:$B$52,0),MATCH($FS$3,'SO MEI 2026 REV 4'!$B$5:$XH$5,0))</f>
        <v>3018.0416129032269</v>
      </c>
      <c r="FT15" s="325">
        <f>INDEX('Summary sales'!$A$6:$BX$50,MATCH(B15,'Summary sales'!$A$6:$A$50,0),MATCH($FS$3,'Summary sales'!$A$7:$BX$7,0))</f>
        <v>3799.2700000000186</v>
      </c>
      <c r="FU15" s="325">
        <f t="shared" si="312"/>
        <v>781.22838709679172</v>
      </c>
      <c r="FV15" s="326">
        <f t="shared" si="313"/>
        <v>1.2588527552956048</v>
      </c>
      <c r="FW15" s="325">
        <f>INDEX('SO MEI 2026 REV 4'!$B$6:$BH$52,MATCH(B15,'SO MEI 2026 REV 4'!$B$6:$B$52,0),MATCH($FW$3,'SO MEI 2026 REV 4'!$B$5:$XH$5,0))</f>
        <v>2044.9996774193546</v>
      </c>
      <c r="FX15" s="325">
        <f>INDEX('Summary sales'!$A$6:$BX$50,MATCH(B15,'Summary sales'!$A$6:$A$50,0),MATCH($FW$3,'Summary sales'!$A$7:$BX$7,0))</f>
        <v>1412.8500000000931</v>
      </c>
      <c r="FY15" s="325">
        <f t="shared" si="314"/>
        <v>-632.14967741926148</v>
      </c>
      <c r="FZ15" s="326">
        <f t="shared" si="315"/>
        <v>0.69088030457931915</v>
      </c>
      <c r="GA15" s="325">
        <f>INDEX('SO MEI 2026 REV 4'!$B$6:$BH$52,MATCH(B15,'SO MEI 2026 REV 4'!$B$6:$B$52,0),MATCH($GA$3,'SO MEI 2026 REV 4'!$B$5:$XH$5,0))</f>
        <v>369.61070967741654</v>
      </c>
      <c r="GB15" s="325">
        <f>INDEX('Summary sales'!$A$6:$BX$50,MATCH(B15,'Summary sales'!$A$6:$A$50,0),MATCH($GA$3,'Summary sales'!$A$7:$BX$7,0))</f>
        <v>421.98800000001211</v>
      </c>
      <c r="GC15" s="325">
        <f t="shared" si="316"/>
        <v>52.37729032259557</v>
      </c>
      <c r="GD15" s="326">
        <f t="shared" si="317"/>
        <v>1.1417093416159632</v>
      </c>
      <c r="GE15" s="325">
        <f>INDEX('SO MEI 2026 REV 4'!$B$6:$BH$52,MATCH(B15,'SO MEI 2026 REV 4'!$B$6:$B$52,0),MATCH($GE$3,'SO MEI 2026 REV 4'!$B$5:$XH$5,0))</f>
        <v>0</v>
      </c>
      <c r="GF15" s="325">
        <f>INDEX('Summary sales'!$A$6:$BX$50,MATCH(B15,'Summary sales'!$A$6:$A$50,0),MATCH($GE$3,'Summary sales'!$A$7:$BX$7,0))</f>
        <v>0</v>
      </c>
      <c r="GG15" s="325">
        <f t="shared" si="318"/>
        <v>0</v>
      </c>
      <c r="GH15" s="326" t="e">
        <f t="shared" si="319"/>
        <v>#DIV/0!</v>
      </c>
      <c r="GI15" s="325">
        <f>INDEX('SO MEI 2026 REV 4'!$B$6:$BH$52,MATCH(B15,'SO MEI 2026 REV 4'!$B$6:$B$52,0),MATCH($GI$3,'SO MEI 2026 REV 4'!$B$5:$XH$5,0))</f>
        <v>0</v>
      </c>
      <c r="GJ15" s="325">
        <f>INDEX('Summary sales'!$A$6:$BX$50,MATCH($B15,'Summary sales'!$A$6:$A$50,0),MATCH($GI$3,'Summary sales'!$A$7:$BX$7,0))</f>
        <v>0</v>
      </c>
      <c r="GK15" s="325">
        <f t="shared" si="320"/>
        <v>0</v>
      </c>
      <c r="GL15" s="326" t="e">
        <f t="shared" si="321"/>
        <v>#DIV/0!</v>
      </c>
      <c r="GM15" s="325">
        <f>INDEX('SO MEI 2026 REV 4'!$B$6:$BH$52,MATCH(B15,'SO MEI 2026 REV 4'!$B$6:$B$52,0),MATCH($GM$3,'SO MEI 2026 REV 4'!$B$5:$XH$5,0))</f>
        <v>0</v>
      </c>
      <c r="GN15" s="325">
        <f>INDEX('Summary sales'!$A$6:$BX$50,MATCH($B15,'Summary sales'!$A$6:$A$50,0),MATCH($GM$3,'Summary sales'!$A$7:$BX$7,0))</f>
        <v>0</v>
      </c>
      <c r="GO15" s="325">
        <f t="shared" si="322"/>
        <v>0</v>
      </c>
      <c r="GP15" s="326" t="e">
        <f t="shared" si="323"/>
        <v>#DIV/0!</v>
      </c>
      <c r="GQ15" s="325">
        <f>INDEX('SO MEI 2026 REV 4'!$B$6:$BH$52,MATCH(B15,'SO MEI 2026 REV 4'!$B$6:$B$52,0),MATCH($GQ$3,'SO MEI 2026 REV 4'!$B$5:$XH$5,0))</f>
        <v>1800</v>
      </c>
      <c r="GR15" s="325">
        <f>INDEX('Summary sales'!$A$6:$BX$50,MATCH(B15,'Summary sales'!$A$6:$A$50,0),MATCH($GQ$3,'Summary sales'!$A$7:$BX$7,0))</f>
        <v>1821.7419999999693</v>
      </c>
      <c r="GS15" s="325">
        <f t="shared" si="324"/>
        <v>21.741999999969266</v>
      </c>
      <c r="GT15" s="326">
        <f t="shared" si="325"/>
        <v>1.0120788888888719</v>
      </c>
      <c r="GU15" s="325">
        <f>INDEX('SO MEI 2026 REV 4'!$B$6:$BH$52,MATCH(B15,'SO MEI 2026 REV 4'!$B$6:$B$52,0),MATCH($GU$3,'SO MEI 2026 REV 4'!$B$5:$XH$5,0))</f>
        <v>2499.7025806451697</v>
      </c>
      <c r="GV15" s="325">
        <f>INDEX('Summary sales'!$A$6:$BX$50,MATCH(B15,'Summary sales'!$A$6:$A$50,0),MATCH($GU$3,'Summary sales'!$A$7:$BX$7,0))</f>
        <v>0</v>
      </c>
      <c r="GW15" s="325">
        <f t="shared" si="326"/>
        <v>-2499.7025806451697</v>
      </c>
      <c r="GX15" s="326">
        <f t="shared" si="327"/>
        <v>0</v>
      </c>
      <c r="GY15" s="325">
        <f>INDEX('SO MEI 2026 REV 4'!$B$6:$BH$52,MATCH(B15,'SO MEI 2026 REV 4'!$B$6:$B$52,0),MATCH($GY$3,'SO MEI 2026 REV 4'!$B$5:$XH$5,0))</f>
        <v>6600.0622580645213</v>
      </c>
      <c r="GZ15" s="325">
        <f>INDEX('Summary sales'!$A$6:$BX$50,MATCH(B15,'Summary sales'!$A$6:$A$50,0),MATCH($GY$3,'Summary sales'!$A$7:$BX$7,0))</f>
        <v>9869.82</v>
      </c>
      <c r="HA15" s="325">
        <f t="shared" si="328"/>
        <v>3269.7577419354784</v>
      </c>
      <c r="HB15" s="326">
        <f t="shared" si="329"/>
        <v>1.495413166434939</v>
      </c>
      <c r="HC15" s="325">
        <f>INDEX('SO MEI 2026 REV 4'!$B$6:$BH$52,MATCH(B15,'SO MEI 2026 REV 4'!$B$6:$B$52,0),MATCH($HC$3,'SO MEI 2026 REV 4'!$B$5:$XH$5,0))</f>
        <v>0</v>
      </c>
      <c r="HD15" s="325">
        <f>INDEX('Summary sales'!$A$6:$BX$50,MATCH(B15,'Summary sales'!$A$6:$A$50,0),MATCH($HC$3,'Summary sales'!$A$7:$BX$7,0))</f>
        <v>0</v>
      </c>
      <c r="HE15" s="325">
        <f t="shared" si="330"/>
        <v>0</v>
      </c>
      <c r="HF15" s="366" t="e">
        <f t="shared" si="331"/>
        <v>#DIV/0!</v>
      </c>
    </row>
    <row r="16" spans="1:229" s="308" customFormat="1" ht="15" customHeight="1">
      <c r="A16" s="641"/>
      <c r="B16" s="547">
        <f t="shared" si="224"/>
        <v>46152</v>
      </c>
      <c r="C16" s="548" t="str">
        <f t="shared" si="225"/>
        <v>Mgg</v>
      </c>
      <c r="D16" s="325">
        <f t="shared" si="226"/>
        <v>128352.01332258065</v>
      </c>
      <c r="E16" s="325">
        <f t="shared" ca="1" si="227"/>
        <v>151099.75499999773</v>
      </c>
      <c r="F16" s="325">
        <f t="shared" ca="1" si="228"/>
        <v>22747.741677417085</v>
      </c>
      <c r="G16" s="326">
        <f t="shared" ca="1" si="229"/>
        <v>1.1772293327432763</v>
      </c>
      <c r="H16" s="325">
        <f>INDEX('SO MEI 2026 REV 4'!$B$6:$BH$52,MATCH(B16,'SO MEI 2026 REV 4'!$B$6:$B$52,0),MATCH($H$3,'SO MEI 2026 REV 4'!$B$5:$XH$5,0))</f>
        <v>733.57290322580695</v>
      </c>
      <c r="I16" s="325">
        <f>INDEX('Summary sales'!$A$6:$BX$50,MATCH(B16,'Summary sales'!$A$6:$A$50,0),MATCH($H$3,'Summary sales'!$A$7:$BX$7,0))</f>
        <v>188.23999999999069</v>
      </c>
      <c r="J16" s="325">
        <f t="shared" si="230"/>
        <v>-545.33290322581627</v>
      </c>
      <c r="K16" s="326">
        <f t="shared" si="231"/>
        <v>0.25660707909496899</v>
      </c>
      <c r="L16" s="325">
        <f>INDEX('SO MEI 2026 REV 4'!$B$6:$BH$52,MATCH(B16,'SO MEI 2026 REV 4'!$B$6:$B$52,0),MATCH($L$3,'SO MEI 2026 REV 4'!$B$5:$XH$5,0))</f>
        <v>1000</v>
      </c>
      <c r="M16" s="325">
        <f>INDEX('Summary sales'!$A$6:$BX$50,MATCH($B16,'Summary sales'!$A$6:$A$50,0),MATCH($L$3,'Summary sales'!$A$7:$BX$7,0))</f>
        <v>611.74000000022352</v>
      </c>
      <c r="N16" s="325">
        <f t="shared" si="232"/>
        <v>-388.25999999977648</v>
      </c>
      <c r="O16" s="326">
        <f t="shared" si="233"/>
        <v>0.61174000000022355</v>
      </c>
      <c r="P16" s="325">
        <f>INDEX('SO MEI 2026 REV 4'!$B$6:$BH$52,MATCH(B16,'SO MEI 2026 REV 4'!$B$6:$B$52,0),MATCH($P$3,'SO MEI 2026 REV 4'!$B$5:$XH$5,0))</f>
        <v>1129.7312903225857</v>
      </c>
      <c r="Q16" s="325">
        <f>INDEX('Summary sales'!$A$6:$BX$50,MATCH($B16,'Summary sales'!$A$6:$A$50,0),MATCH($P$3,'Summary sales'!$A$7:$BX$7,0))</f>
        <v>555.12000000011176</v>
      </c>
      <c r="R16" s="325">
        <f t="shared" si="234"/>
        <v>-574.61129032247391</v>
      </c>
      <c r="S16" s="326">
        <f t="shared" si="235"/>
        <v>0.49137348390306312</v>
      </c>
      <c r="T16" s="325">
        <f>INDEX('SO MEI 2026 REV 4'!$B$6:$BH$52,MATCH(B16,'SO MEI 2026 REV 4'!$B$6:$B$52,0),MATCH($T$3,'SO MEI 2026 REV 4'!$B$5:$XH$5,0))</f>
        <v>999.51612903226578</v>
      </c>
      <c r="U16" s="325">
        <f>INDEX('Summary sales'!$A$6:$BX$50,MATCH($B16,'Summary sales'!$A$6:$A$50,0),MATCH($T$3,'Summary sales'!$A$7:$BX$7,0))</f>
        <v>3576.8999999999069</v>
      </c>
      <c r="V16" s="325">
        <f t="shared" si="236"/>
        <v>2577.3838709676411</v>
      </c>
      <c r="W16" s="326">
        <f t="shared" si="237"/>
        <v>3.5786315959333952</v>
      </c>
      <c r="X16" s="325">
        <f>INDEX('SO MEI 2026 REV 4'!$B$6:$BH$52,MATCH(B16,'SO MEI 2026 REV 4'!$B$6:$B$52,0),MATCH($X$3,'SO MEI 2026 REV 4'!$B$5:$XH$5,0))</f>
        <v>644.02064516129087</v>
      </c>
      <c r="Y16" s="325">
        <f>INDEX('Summary sales'!$A$6:$BX$50,MATCH($B16,'Summary sales'!$A$6:$A$50,0),MATCH($X$3,'Summary sales'!$A$7:$BX$7,0))</f>
        <v>446.05000000004657</v>
      </c>
      <c r="Z16" s="325">
        <f t="shared" si="238"/>
        <v>-197.97064516124431</v>
      </c>
      <c r="AA16" s="326">
        <f t="shared" si="239"/>
        <v>0.6926020203720894</v>
      </c>
      <c r="AB16" s="325">
        <f>INDEX('SO MEI 2026 REV 4'!$B$6:$BH$52,MATCH(B16,'SO MEI 2026 REV 4'!$B$6:$B$52,0),MATCH($AB$3,'SO MEI 2026 REV 4'!$B$5:$XH$5,0))</f>
        <v>0</v>
      </c>
      <c r="AC16" s="325">
        <f>INDEX('Summary sales'!$A$6:$BX$50,MATCH($B16,'Summary sales'!$A$6:$A$50,0),MATCH($AB$3,'Summary sales'!$A$7:$BX$7,0))</f>
        <v>0</v>
      </c>
      <c r="AD16" s="325">
        <f t="shared" si="240"/>
        <v>0</v>
      </c>
      <c r="AE16" s="326" t="e">
        <f t="shared" si="241"/>
        <v>#DIV/0!</v>
      </c>
      <c r="AF16" s="325">
        <f>INDEX('SO MEI 2026 REV 4'!$B$6:$BH$52,MATCH(B16,'SO MEI 2026 REV 4'!$B$6:$B$52,0),MATCH($AF$3,'SO MEI 2026 REV 4'!$B$5:$XH$5,0))</f>
        <v>0</v>
      </c>
      <c r="AG16" s="325">
        <f>INDEX('Summary sales'!$A$6:$BX$50,MATCH($B16,'Summary sales'!$A$6:$A$50,0),MATCH($AF$3,'Summary sales'!$A$7:$BX$7,0))</f>
        <v>25.040000000008149</v>
      </c>
      <c r="AH16" s="325">
        <f t="shared" si="242"/>
        <v>25.040000000008149</v>
      </c>
      <c r="AI16" s="326" t="e">
        <f t="shared" si="243"/>
        <v>#DIV/0!</v>
      </c>
      <c r="AJ16" s="325">
        <f>INDEX('SO MEI 2026 REV 4'!$B$6:$BH$52,MATCH(B16,'SO MEI 2026 REV 4'!$B$6:$B$52,0),MATCH($AJ$3,'SO MEI 2026 REV 4'!$B$5:$XH$5,0))</f>
        <v>603.76322580644887</v>
      </c>
      <c r="AK16" s="325">
        <f>INDEX('Summary sales'!$A$6:$BX$50,MATCH($B16,'Summary sales'!$A$6:$A$50,0),MATCH($AJ$3,'Summary sales'!$A$7:$BX$7,0))</f>
        <v>476.07999999995809</v>
      </c>
      <c r="AL16" s="325">
        <f t="shared" si="244"/>
        <v>-127.68322580649078</v>
      </c>
      <c r="AM16" s="326">
        <f t="shared" si="245"/>
        <v>0.78852102885871556</v>
      </c>
      <c r="AN16" s="325">
        <f>INDEX('SO MEI 2026 REV 4'!$B$6:$BH$52,MATCH(B16,'SO MEI 2026 REV 4'!$B$6:$B$52,0),MATCH($AN$3,'SO MEI 2026 REV 4'!$B$5:$XH$5,0))</f>
        <v>673.27548387096704</v>
      </c>
      <c r="AO16" s="325">
        <f>INDEX('Summary sales'!$A$6:$BX$50,MATCH($B16,'Summary sales'!$A$6:$A$50,0),MATCH($AN$3,'Summary sales'!$A$7:$BX$7,0))</f>
        <v>331.60000000009313</v>
      </c>
      <c r="AP16" s="325">
        <f t="shared" si="246"/>
        <v>-341.6754838708739</v>
      </c>
      <c r="AQ16" s="326">
        <f t="shared" si="247"/>
        <v>0.49251756219248305</v>
      </c>
      <c r="AR16" s="325">
        <f>INDEX('SO MEI 2026 REV 4'!$B$6:$BH$52,MATCH(B16,'SO MEI 2026 REV 4'!$B$6:$B$52,0),MATCH($AR$3,'SO MEI 2026 REV 4'!$B$5:$XH$5,0))</f>
        <v>0</v>
      </c>
      <c r="AS16" s="325">
        <f>INDEX('Summary sales'!$A$6:$BX$50,MATCH($B16,'Summary sales'!$A$6:$A$50,0),MATCH($AR$3,'Summary sales'!$A$7:$BX$7,0))</f>
        <v>0</v>
      </c>
      <c r="AT16" s="325">
        <f t="shared" si="248"/>
        <v>0</v>
      </c>
      <c r="AU16" s="326" t="e">
        <f t="shared" si="249"/>
        <v>#DIV/0!</v>
      </c>
      <c r="AV16" s="325">
        <f>INDEX('SO MEI 2026 REV 4'!$B$6:$BH$52,MATCH(B16,'SO MEI 2026 REV 4'!$B$6:$B$52,0),MATCH($AV$3,'SO MEI 2026 REV 4'!$B$5:$XH$5,0))</f>
        <v>6600.0622580645213</v>
      </c>
      <c r="AW16" s="325">
        <f>INDEX('Summary sales'!$A$6:$BX$50,MATCH($B16,'Summary sales'!$A$6:$A$50,0),MATCH($AV$3,'Summary sales'!$A$7:$BX$7,0))</f>
        <v>5071.7599999997765</v>
      </c>
      <c r="AX16" s="325">
        <f t="shared" si="250"/>
        <v>-1528.3022580647448</v>
      </c>
      <c r="AY16" s="326">
        <f t="shared" si="251"/>
        <v>0.76844123611147241</v>
      </c>
      <c r="AZ16" s="325">
        <f>INDEX('SO MEI 2026 REV 4'!$B$6:$BH$52,MATCH(B16,'SO MEI 2026 REV 4'!$B$6:$B$52,0),MATCH($AZ$3,'SO MEI 2026 REV 4'!$B$5:$XH$5,0))</f>
        <v>300</v>
      </c>
      <c r="BA16" s="325">
        <f>INDEX('Summary sales'!$A$6:$BX$50,MATCH($B16,'Summary sales'!$A$6:$A$50,0),MATCH($AZ$3,'Summary sales'!$A$7:$BX$7,0))</f>
        <v>76.420000000158325</v>
      </c>
      <c r="BB16" s="325">
        <f t="shared" si="252"/>
        <v>-223.57999999984168</v>
      </c>
      <c r="BC16" s="326">
        <f t="shared" si="253"/>
        <v>0.25473333333386106</v>
      </c>
      <c r="BD16" s="325">
        <f>INDEX('SO MEI 2026 REV 4'!$B$6:$BH$52,MATCH(B16,'SO MEI 2026 REV 4'!$B$6:$B$52,0),MATCH($BD$3,'SO MEI 2026 REV 4'!$B$5:$XH$5,0))</f>
        <v>500</v>
      </c>
      <c r="BE16" s="325">
        <f>INDEX('Summary sales'!$A$6:$BX$50,MATCH($B16,'Summary sales'!$A$6:$A$50,0),MATCH($BD$3,'Summary sales'!$A$7:$BX$7,0))</f>
        <v>786.34999999999854</v>
      </c>
      <c r="BF16" s="325">
        <f t="shared" si="254"/>
        <v>286.34999999999854</v>
      </c>
      <c r="BG16" s="326">
        <f t="shared" si="255"/>
        <v>1.5726999999999971</v>
      </c>
      <c r="BH16" s="325">
        <f>INDEX('SO MEI 2026 REV 4'!$B$6:$BH$52,MATCH(B16,'SO MEI 2026 REV 4'!$B$6:$B$52,0),MATCH($BH$3,'SO MEI 2026 REV 4'!$B$5:$XH$5,0))</f>
        <v>4000</v>
      </c>
      <c r="BI16" s="325">
        <f>INDEX('Summary sales'!$A$6:$BX$50,MATCH($B16,'Summary sales'!$A$6:$A$50,0),MATCH($BH$3,'Summary sales'!$A$7:$BX$7,0))</f>
        <v>3771.7600000000093</v>
      </c>
      <c r="BJ16" s="325">
        <f t="shared" si="256"/>
        <v>-228.23999999999069</v>
      </c>
      <c r="BK16" s="326">
        <f t="shared" si="257"/>
        <v>0.94294000000000233</v>
      </c>
      <c r="BL16" s="325">
        <f>INDEX('SO MEI 2026 REV 4'!$B$6:$BH$52,MATCH(B16,'SO MEI 2026 REV 4'!$B$6:$B$52,0),MATCH($BL$3,'SO MEI 2026 REV 4'!$B$5:$XH$5,0))</f>
        <v>6000.0570967741915</v>
      </c>
      <c r="BM16" s="325">
        <f>INDEX('Summary sales'!$A$6:$BX$50,MATCH($B16,'Summary sales'!$A$6:$A$50,0),MATCH($BL$3,'Summary sales'!$A$7:$BX$7,0))</f>
        <v>4182.6300000003539</v>
      </c>
      <c r="BN16" s="325">
        <f t="shared" si="258"/>
        <v>-1817.4270967738375</v>
      </c>
      <c r="BO16" s="326">
        <f t="shared" si="259"/>
        <v>0.69709836632205713</v>
      </c>
      <c r="BP16" s="325">
        <f>INDEX('SO MEI 2026 REV 4'!$B$6:$BH$52,MATCH(B16,'SO MEI 2026 REV 4'!$B$6:$B$52,0),MATCH($BP$3,'SO MEI 2026 REV 4'!$B$5:$XH$5,0))</f>
        <v>1300</v>
      </c>
      <c r="BQ16" s="325">
        <f>INDEX('Summary sales'!$A$6:$BX$50,MATCH($B16,'Summary sales'!$A$6:$A$50,0),MATCH($BP$3,'Summary sales'!$A$7:$BX$7,0))</f>
        <v>1112.9100000000326</v>
      </c>
      <c r="BR16" s="325">
        <f t="shared" si="260"/>
        <v>-187.0899999999674</v>
      </c>
      <c r="BS16" s="326">
        <f t="shared" si="261"/>
        <v>0.85608461538464042</v>
      </c>
      <c r="BT16" s="325">
        <f>INDEX('SO MEI 2026 REV 4'!$B$6:$BH$52,MATCH(B16,'SO MEI 2026 REV 4'!$B$6:$B$52,0),MATCH($BT$3,'SO MEI 2026 REV 4'!$B$5:$XH$5,0))</f>
        <v>0</v>
      </c>
      <c r="BU16" s="325">
        <f>INDEX('Summary sales'!$A$6:$BX$50,MATCH($B16,'Summary sales'!$A$6:$A$50,0),MATCH($BT$3,'Summary sales'!$A$7:$BX$7,0))</f>
        <v>0</v>
      </c>
      <c r="BV16" s="325">
        <f t="shared" si="262"/>
        <v>0</v>
      </c>
      <c r="BW16" s="326" t="e">
        <f t="shared" si="263"/>
        <v>#DIV/0!</v>
      </c>
      <c r="BX16" s="325">
        <f>INDEX('SO MEI 2026 REV 4'!$B$6:$BH$52,MATCH(B16,'SO MEI 2026 REV 4'!$B$6:$B$52,0),MATCH($BX$3,'SO MEI 2026 REV 4'!$B$5:$XH$5,0))</f>
        <v>2500</v>
      </c>
      <c r="BY16" s="325">
        <f ca="1">INDEX('Summary sales'!$A$6:$BX$50,MATCH($B16,'Summary sales'!$A$6:$A$50,0),MATCH($BX$3,'Summary sales'!$A$7:$BX$7,0))</f>
        <v>0</v>
      </c>
      <c r="BZ16" s="325">
        <f t="shared" ca="1" si="264"/>
        <v>-2500</v>
      </c>
      <c r="CA16" s="326">
        <f t="shared" ca="1" si="265"/>
        <v>0</v>
      </c>
      <c r="CB16" s="325">
        <f>INDEX('SO MEI 2026 REV 4'!$B$6:$BH$52,MATCH(B16,'SO MEI 2026 REV 4'!$B$6:$B$52,0),MATCH($CB$3,'SO MEI 2026 REV 4'!$B$5:$XH$5,0))</f>
        <v>70.054838709677327</v>
      </c>
      <c r="CC16" s="325">
        <f>INDEX('Summary sales'!$A$6:$BX$50,MATCH($B16,'Summary sales'!$A$6:$A$50,0),MATCH($CB$3,'Summary sales'!$A$7:$BX$7,0))</f>
        <v>0</v>
      </c>
      <c r="CD16" s="325">
        <f t="shared" si="266"/>
        <v>-70.054838709677327</v>
      </c>
      <c r="CE16" s="326">
        <f t="shared" si="267"/>
        <v>0</v>
      </c>
      <c r="CF16" s="325">
        <f>INDEX('SO MEI 2026 REV 4'!$B$6:$BH$52,MATCH(B16,'SO MEI 2026 REV 4'!$B$6:$B$52,0),MATCH($CF$3,'SO MEI 2026 REV 4'!$B$5:$XH$5,0))</f>
        <v>89.451612903225808</v>
      </c>
      <c r="CG16" s="325">
        <f>INDEX('Summary sales'!$A$6:$BX$50,MATCH($B16,'Summary sales'!$A$6:$A$50,0),MATCH($CF$3,'Summary sales'!$A$7:$BX$7,0))</f>
        <v>53.672999999995227</v>
      </c>
      <c r="CH16" s="325">
        <f t="shared" si="268"/>
        <v>-35.778612903230581</v>
      </c>
      <c r="CI16" s="326">
        <f t="shared" si="269"/>
        <v>0.60002271907675875</v>
      </c>
      <c r="CJ16" s="325">
        <f>INDEX('SO MEI 2026 REV 4'!$B$6:$BH$52,MATCH(B16,'SO MEI 2026 REV 4'!$B$6:$B$52,0),MATCH($CJ$3,'SO MEI 2026 REV 4'!$B$5:$XH$5,0))</f>
        <v>1000</v>
      </c>
      <c r="CK16" s="325">
        <f>INDEX('Summary sales'!$A$6:$BX$50,MATCH($B16,'Summary sales'!$A$6:$A$50,0),MATCH($CJ$3,'Summary sales'!$A$7:$BX$7,0))</f>
        <v>215.59999999962747</v>
      </c>
      <c r="CL16" s="325">
        <f t="shared" si="270"/>
        <v>-784.40000000037253</v>
      </c>
      <c r="CM16" s="326">
        <f t="shared" si="271"/>
        <v>0.21559999999962748</v>
      </c>
      <c r="CN16" s="325">
        <f>INDEX('SO MEI 2026 REV 4'!$B$6:$BH$52,MATCH(B16,'SO MEI 2026 REV 4'!$B$6:$B$52,0),MATCH($CN$3,'SO MEI 2026 REV 4'!$B$5:$XH$5,0))</f>
        <v>0</v>
      </c>
      <c r="CO16" s="325">
        <f>INDEX('Summary sales'!$A$6:$BX$50,MATCH($B16,'Summary sales'!$A$6:$A$50,0),MATCH($CN$3,'Summary sales'!$A$7:$BX$7,0))</f>
        <v>0</v>
      </c>
      <c r="CP16" s="325">
        <f t="shared" si="272"/>
        <v>0</v>
      </c>
      <c r="CQ16" s="325">
        <f>INDEX('SO MEI 2026 REV 4'!$B$6:$BH$52,MATCH(B16,'SO MEI 2026 REV 4'!$B$6:$B$52,0),MATCH($CQ$3,'SO MEI 2026 REV 4'!$B$5:$XH$5,0))</f>
        <v>0</v>
      </c>
      <c r="CR16" s="325">
        <f>INDEX('Summary sales'!$A$6:$BX$50,MATCH($B16,'Summary sales'!$A$6:$A$50,0),MATCH($CQ$3,'Summary sales'!$A$7:$BX$7,0))</f>
        <v>0</v>
      </c>
      <c r="CS16" s="325">
        <f t="shared" si="163"/>
        <v>0</v>
      </c>
      <c r="CT16" s="326" t="e">
        <f t="shared" si="273"/>
        <v>#DIV/0!</v>
      </c>
      <c r="CU16" s="325">
        <f>INDEX('SO MEI 2026 REV 4'!$B$6:$BH$52,MATCH(B16,'SO MEI 2026 REV 4'!$B$6:$B$52,0),MATCH($CU$3,'SO MEI 2026 REV 4'!$B$5:$XH$5,0))</f>
        <v>2000</v>
      </c>
      <c r="CV16" s="325">
        <f>INDEX('Summary sales'!$A$6:$BX$50,MATCH($B16,'Summary sales'!$A$6:$A$50,0),MATCH($CU$3,'Summary sales'!$A$7:$BX$7,0))</f>
        <v>803.54999999993015</v>
      </c>
      <c r="CW16" s="325">
        <f t="shared" si="274"/>
        <v>-1196.4500000000698</v>
      </c>
      <c r="CX16" s="326">
        <f t="shared" si="275"/>
        <v>0.40177499999996508</v>
      </c>
      <c r="CY16" s="325">
        <f>INDEX('SO MEI 2026 REV 4'!$B$6:$BH$52,MATCH(B16,'SO MEI 2026 REV 4'!$B$6:$B$52,0),MATCH($CY$3,'SO MEI 2026 REV 4'!$B$5:$XH$5,0))</f>
        <v>5000</v>
      </c>
      <c r="CZ16" s="325">
        <f>INDEX('Summary sales'!$A$6:$BX$50,MATCH($B16,'Summary sales'!$A$6:$A$50,0),MATCH($CY$3,'Summary sales'!$A$7:$BX$7,0))</f>
        <v>5109.5</v>
      </c>
      <c r="DA16" s="325">
        <f t="shared" si="276"/>
        <v>109.5</v>
      </c>
      <c r="DB16" s="326">
        <f t="shared" si="277"/>
        <v>1.0219</v>
      </c>
      <c r="DC16" s="325">
        <f>INDEX('SO MEI 2026 REV 4'!$B$6:$BH$52,MATCH(B16,'SO MEI 2026 REV 4'!$B$6:$B$52,0),MATCH($DC$3,'SO MEI 2026 REV 4'!$B$5:$XH$5,0))</f>
        <v>6659.5545483870847</v>
      </c>
      <c r="DD16" s="325">
        <f>INDEX('Summary sales'!$A$6:$BX$50,MATCH($B16,'Summary sales'!$A$6:$A$50,0),MATCH($DC$3,'Summary sales'!$A$7:$BX$7,0))</f>
        <v>6078.597999997437</v>
      </c>
      <c r="DE16" s="325">
        <f t="shared" si="278"/>
        <v>-580.95654838964765</v>
      </c>
      <c r="DF16" s="326">
        <f t="shared" si="279"/>
        <v>0.91276345224466204</v>
      </c>
      <c r="DG16" s="325">
        <f>INDEX('SO MEI 2026 REV 4'!$B$6:$BH$52,MATCH(B16,'SO MEI 2026 REV 4'!$B$6:$B$52,0),MATCH($DG$3,'SO MEI 2026 REV 4'!$B$5:$XH$5,0))</f>
        <v>2020.8603225806426</v>
      </c>
      <c r="DH16" s="325">
        <f>INDEX('Summary sales'!$A$6:$BX$50,MATCH($B16,'Summary sales'!$A$6:$A$50,0),MATCH($DG$3,'Summary sales'!$A$7:$BX$7,0))</f>
        <v>1786.2999999998137</v>
      </c>
      <c r="DI16" s="325">
        <f t="shared" si="280"/>
        <v>-234.56032258082882</v>
      </c>
      <c r="DJ16" s="326">
        <f t="shared" si="281"/>
        <v>0.88393046270447095</v>
      </c>
      <c r="DK16" s="325">
        <f>INDEX('SO MEI 2026 REV 4'!$B$6:$BH$52,MATCH(B16,'SO MEI 2026 REV 4'!$B$6:$B$52,0),MATCH($DK$3,'SO MEI 2026 REV 4'!$B$5:$XH$5,0))</f>
        <v>0</v>
      </c>
      <c r="DL16" s="325">
        <f>INDEX('Summary sales'!$A$6:$BX$50,MATCH($B16,'Summary sales'!$A$6:$A$50,0),MATCH($DK$3,'Summary sales'!$A$7:$BX$7,0))</f>
        <v>0</v>
      </c>
      <c r="DM16" s="325">
        <f t="shared" si="282"/>
        <v>0</v>
      </c>
      <c r="DN16" s="326" t="e">
        <f t="shared" si="283"/>
        <v>#DIV/0!</v>
      </c>
      <c r="DO16" s="325">
        <f>INDEX('SO MEI 2026 REV 4'!$B$6:$BH$52,MATCH(B16,'SO MEI 2026 REV 4'!$B$6:$B$52,0),MATCH($DO$3,'SO MEI 2026 REV 4'!$B$5:$XH$5,0))</f>
        <v>2999.8519354838745</v>
      </c>
      <c r="DP16" s="325">
        <f>INDEX('Summary sales'!$A$6:$BX$50,MATCH($B16,'Summary sales'!$A$6:$A$50,0),MATCH($DO$3,'Summary sales'!$A$7:$BX$7,0))</f>
        <v>684.00999999977648</v>
      </c>
      <c r="DQ16" s="325">
        <f t="shared" si="284"/>
        <v>-2315.841935484098</v>
      </c>
      <c r="DR16" s="326">
        <f t="shared" si="285"/>
        <v>0.22801458695642124</v>
      </c>
      <c r="DS16" s="325">
        <f>INDEX('SO MEI 2026 REV 4'!$B$6:$BH$52,MATCH(B16,'SO MEI 2026 REV 4'!$B$6:$B$52,0),MATCH($DS$3,'SO MEI 2026 REV 4'!$B$5:$XH$5,0))</f>
        <v>0</v>
      </c>
      <c r="DT16" s="325">
        <f>INDEX('Summary sales'!$A$6:$BX$50,MATCH($B16,'Summary sales'!$A$6:$A$50,0),MATCH($DS$3,'Summary sales'!$A$7:$BX$7,0))</f>
        <v>0</v>
      </c>
      <c r="DU16" s="325">
        <f t="shared" si="286"/>
        <v>0</v>
      </c>
      <c r="DV16" s="326" t="e">
        <f t="shared" si="287"/>
        <v>#DIV/0!</v>
      </c>
      <c r="DW16" s="325">
        <f>INDEX('SO MEI 2026 REV 4'!$B$6:$BH$52,MATCH(B16,'SO MEI 2026 REV 4'!$B$6:$B$52,0),MATCH($DW$3,'SO MEI 2026 REV 4'!$B$5:$XH$5,0))</f>
        <v>2043.2745161290325</v>
      </c>
      <c r="DX16" s="325">
        <f>INDEX('Summary sales'!$A$6:$BX$50,MATCH($B16,'Summary sales'!$A$6:$A$50,0),MATCH($DW$3,'Summary sales'!$A$7:$BX$7,0))</f>
        <v>1362.8599999998696</v>
      </c>
      <c r="DY16" s="325">
        <f t="shared" si="288"/>
        <v>-680.41451612916285</v>
      </c>
      <c r="DZ16" s="326">
        <f t="shared" si="289"/>
        <v>0.66699799231177082</v>
      </c>
      <c r="EA16" s="325">
        <f>INDEX('SO MEI 2026 REV 4'!$B$6:$BH$52,MATCH(B16,'SO MEI 2026 REV 4'!$B$6:$B$52,0),MATCH($EA$3,'SO MEI 2026 REV 4'!$B$5:$XH$5,0))</f>
        <v>1999.5303225806451</v>
      </c>
      <c r="EB16" s="325">
        <f>INDEX('Summary sales'!$A$6:$BX$50,MATCH($B16,'Summary sales'!$A$6:$A$50,0),MATCH($EA$3,'Summary sales'!$A$7:$BX$7,0))</f>
        <v>2217.2800000000279</v>
      </c>
      <c r="EC16" s="325">
        <f t="shared" si="290"/>
        <v>217.74967741938281</v>
      </c>
      <c r="ED16" s="326">
        <f t="shared" si="291"/>
        <v>1.1089004127421032</v>
      </c>
      <c r="EE16" s="325">
        <f>INDEX('SO MEI 2026 REV 4'!$B$6:$BH$52,MATCH(B16,'SO MEI 2026 REV 4'!$B$6:$B$52,0),MATCH($EE$3,'SO MEI 2026 REV 4'!$B$5:$XH$5,0))</f>
        <v>0</v>
      </c>
      <c r="EF16" s="325">
        <f>INDEX('Summary sales'!$A$6:$BX$50,MATCH($B16,'Summary sales'!$A$6:$A$50,0),MATCH($EE$3,'Summary sales'!$A$7:$BX$7,0))</f>
        <v>25.709999999962747</v>
      </c>
      <c r="EG16" s="325">
        <f t="shared" si="292"/>
        <v>25.709999999962747</v>
      </c>
      <c r="EH16" s="326" t="e">
        <f t="shared" si="293"/>
        <v>#DIV/0!</v>
      </c>
      <c r="EI16" s="325">
        <f>INDEX('SO MEI 2026 REV 4'!$B$6:$BH$52,MATCH(B16,'SO MEI 2026 REV 4'!$B$6:$B$52,0),MATCH($EI$3,'SO MEI 2026 REV 4'!$B$5:$XH$5,0))</f>
        <v>11007.047419354845</v>
      </c>
      <c r="EJ16" s="325">
        <f>INDEX('Summary sales'!$A$6:$BX$50,MATCH($B16,'Summary sales'!$A$6:$A$50,0),MATCH($EI$3,'Summary sales'!$A$7:$BX$7,0))</f>
        <v>8166.9500000001863</v>
      </c>
      <c r="EK16" s="325">
        <f t="shared" si="294"/>
        <v>-2840.097419354659</v>
      </c>
      <c r="EL16" s="326">
        <f t="shared" si="295"/>
        <v>0.7419746357810163</v>
      </c>
      <c r="EM16" s="325">
        <f>INDEX('SO MEI 2026 REV 4'!$B$6:$BH$52,MATCH(B16,'SO MEI 2026 REV 4'!$B$6:$B$52,0),MATCH($EM$3,'SO MEI 2026 REV 4'!$B$5:$XH$5,0))</f>
        <v>1519.5448387096778</v>
      </c>
      <c r="EN16" s="325">
        <f>INDEX('Summary sales'!$A$6:$BX$50,MATCH($B16,'Summary sales'!$A$6:$A$50,0),MATCH($EM$3,'Summary sales'!$A$7:$BX$7,0))</f>
        <v>2211.8400000000838</v>
      </c>
      <c r="EO16" s="325">
        <f t="shared" si="296"/>
        <v>692.29516129040599</v>
      </c>
      <c r="EP16" s="326">
        <f t="shared" si="297"/>
        <v>1.4555937696963708</v>
      </c>
      <c r="EQ16" s="325">
        <f>INDEX('SO MEI 2026 REV 4'!$B$6:$BH$52,MATCH(B16,'SO MEI 2026 REV 4'!$B$6:$B$52,0),MATCH($EQ$3,'SO MEI 2026 REV 4'!$B$5:$XH$5,0))</f>
        <v>3999.6741935483842</v>
      </c>
      <c r="ER16" s="325">
        <f>INDEX('Summary sales'!$A$6:$BX$50,MATCH($B16,'Summary sales'!$A$6:$A$50,0),MATCH($EQ$3,'Summary sales'!$A$7:$BX$7,0))</f>
        <v>12040.030000000261</v>
      </c>
      <c r="ES16" s="325">
        <f t="shared" si="298"/>
        <v>8040.3558064518766</v>
      </c>
      <c r="ET16" s="326">
        <f t="shared" si="299"/>
        <v>3.0102526899369089</v>
      </c>
      <c r="EU16" s="325">
        <f>INDEX('SO MEI 2026 REV 4'!$B$6:$BH$52,MATCH(B16,'SO MEI 2026 REV 4'!$B$6:$B$52,0),MATCH($EU$3,'SO MEI 2026 REV 4'!$B$5:$XH$5,0))</f>
        <v>0</v>
      </c>
      <c r="EV16" s="325">
        <f>INDEX('Summary sales'!$A$6:$BX$50,MATCH(B16,'Summary sales'!$A$6:$A$50,0),MATCH($EU$3,'Summary sales'!$A$7:$BX$7,0))</f>
        <v>34.199999999953434</v>
      </c>
      <c r="EW16" s="325">
        <f t="shared" si="300"/>
        <v>34.199999999953434</v>
      </c>
      <c r="EX16" s="326" t="e">
        <f t="shared" si="301"/>
        <v>#DIV/0!</v>
      </c>
      <c r="EY16" s="325">
        <f>INDEX('SO MEI 2026 REV 4'!$B$6:$BH$52,MATCH(B16,'SO MEI 2026 REV 4'!$B$6:$B$52,0),MATCH($EY$3,'SO MEI 2026 REV 4'!$B$5:$XH$5,0))</f>
        <v>5000</v>
      </c>
      <c r="EZ16" s="325">
        <f>INDEX('Summary sales'!$A$6:$BX$50,MATCH($B16,'Summary sales'!$A$6:$A$50,0),MATCH($EY$3,'Summary sales'!$A$7:$BX$7,0))</f>
        <v>7398.2200000002049</v>
      </c>
      <c r="FA16" s="325">
        <f t="shared" si="302"/>
        <v>2398.2200000002049</v>
      </c>
      <c r="FB16" s="326">
        <f t="shared" si="303"/>
        <v>1.479644000000041</v>
      </c>
      <c r="FC16" s="325">
        <f>INDEX('SO MEI 2026 REV 4'!$B$6:$BH$52,MATCH(B16,'SO MEI 2026 REV 4'!$B$6:$B$52,0),MATCH($FC$3,'SO MEI 2026 REV 4'!$B$5:$XH$5,0))</f>
        <v>36000</v>
      </c>
      <c r="FD16" s="325">
        <f>INDEX('Summary sales'!$A$6:$BX$50,MATCH($B16,'Summary sales'!$A$6:$A$50,0),MATCH($FC$3,'Summary sales'!$A$7:$BX$7,0))</f>
        <v>55348.449999999255</v>
      </c>
      <c r="FE16" s="325">
        <f t="shared" si="304"/>
        <v>19348.449999999255</v>
      </c>
      <c r="FF16" s="326">
        <f t="shared" si="305"/>
        <v>1.5374569444444237</v>
      </c>
      <c r="FG16" s="325">
        <f>INDEX('SO MEI 2026 REV 4'!$B$6:$BH$52,MATCH(B16,'SO MEI 2026 REV 4'!$B$6:$B$52,0),MATCH($FG$3,'SO MEI 2026 REV 4'!$B$5:$XH$5,0))</f>
        <v>6000</v>
      </c>
      <c r="FH16" s="325">
        <f>INDEX('Summary sales'!$A$6:$BX$50,MATCH(B16,'Summary sales'!$A$6:$A$50,0),MATCH($FG$3,'Summary sales'!$A$7:$BX$7,0))</f>
        <v>4993.5100000000093</v>
      </c>
      <c r="FI16" s="325">
        <f t="shared" si="306"/>
        <v>-1006.4899999999907</v>
      </c>
      <c r="FJ16" s="326">
        <f t="shared" si="307"/>
        <v>0.83225166666666817</v>
      </c>
      <c r="FK16" s="325">
        <f>INDEX('SO MEI 2026 REV 4'!$B$6:$BH$52,MATCH(B16,'SO MEI 2026 REV 4'!$B$6:$B$52,0),MATCH($FK$3,'SO MEI 2026 REV 4'!$B$5:$XH$5,0))</f>
        <v>3500</v>
      </c>
      <c r="FL16" s="325">
        <f>INDEX('Summary sales'!$A$6:$BX$50,MATCH(B16,'Summary sales'!$A$6:$A$50,0),MATCH($FK$3,'Summary sales'!$A$7:$BX$7,0))</f>
        <v>3878.7000000001863</v>
      </c>
      <c r="FM16" s="325">
        <f t="shared" si="308"/>
        <v>378.70000000018626</v>
      </c>
      <c r="FN16" s="326">
        <f t="shared" si="309"/>
        <v>1.1082000000000531</v>
      </c>
      <c r="FO16" s="325">
        <f>INDEX('SO MEI 2026 REV 4'!$B$6:$BH$52,MATCH(B16,'SO MEI 2026 REV 4'!$B$6:$B$52,0),MATCH($FO$3,'SO MEI 2026 REV 4'!$B$5:$XH$5,0))</f>
        <v>726.8151612903232</v>
      </c>
      <c r="FP16" s="325">
        <f>INDEX('Summary sales'!$A$6:$BX$50,MATCH(B16,'Summary sales'!$A$6:$A$50,0),MATCH($FO$3,'Summary sales'!$A$7:$BX$7,0))</f>
        <v>763.31000000005588</v>
      </c>
      <c r="FQ16" s="325">
        <f t="shared" si="310"/>
        <v>36.494838709732676</v>
      </c>
      <c r="FR16" s="326">
        <f t="shared" si="311"/>
        <v>1.0502119942640478</v>
      </c>
      <c r="FS16" s="325">
        <f>INDEX('SO MEI 2026 REV 4'!$B$6:$BH$52,MATCH(B16,'SO MEI 2026 REV 4'!$B$6:$B$52,0),MATCH($FS$3,'SO MEI 2026 REV 4'!$B$5:$XH$5,0))</f>
        <v>3018.0416129032269</v>
      </c>
      <c r="FT16" s="325">
        <f>INDEX('Summary sales'!$A$6:$BX$50,MATCH(B16,'Summary sales'!$A$6:$A$50,0),MATCH($FS$3,'Summary sales'!$A$7:$BX$7,0))</f>
        <v>3913.3900000001304</v>
      </c>
      <c r="FU16" s="325">
        <f t="shared" si="312"/>
        <v>895.34838709690348</v>
      </c>
      <c r="FV16" s="326">
        <f t="shared" si="313"/>
        <v>1.2966653551988692</v>
      </c>
      <c r="FW16" s="325">
        <f>INDEX('SO MEI 2026 REV 4'!$B$6:$BH$52,MATCH(B16,'SO MEI 2026 REV 4'!$B$6:$B$52,0),MATCH($FW$3,'SO MEI 2026 REV 4'!$B$5:$XH$5,0))</f>
        <v>2044.9996774193546</v>
      </c>
      <c r="FX16" s="325">
        <f>INDEX('Summary sales'!$A$6:$BX$50,MATCH(B16,'Summary sales'!$A$6:$A$50,0),MATCH($FW$3,'Summary sales'!$A$7:$BX$7,0))</f>
        <v>0</v>
      </c>
      <c r="FY16" s="325">
        <f t="shared" si="314"/>
        <v>-2044.9996774193546</v>
      </c>
      <c r="FZ16" s="326">
        <f t="shared" si="315"/>
        <v>0</v>
      </c>
      <c r="GA16" s="325">
        <f>INDEX('SO MEI 2026 REV 4'!$B$6:$BH$52,MATCH(B16,'SO MEI 2026 REV 4'!$B$6:$B$52,0),MATCH($GA$3,'SO MEI 2026 REV 4'!$B$5:$XH$5,0))</f>
        <v>369.61070967741654</v>
      </c>
      <c r="GB16" s="325">
        <f>INDEX('Summary sales'!$A$6:$BX$50,MATCH(B16,'Summary sales'!$A$6:$A$50,0),MATCH($GA$3,'Summary sales'!$A$7:$BX$7,0))</f>
        <v>871.05099999997765</v>
      </c>
      <c r="GC16" s="325">
        <f t="shared" si="316"/>
        <v>501.44029032256111</v>
      </c>
      <c r="GD16" s="326">
        <f t="shared" si="317"/>
        <v>2.3566714307607612</v>
      </c>
      <c r="GE16" s="325">
        <f>INDEX('SO MEI 2026 REV 4'!$B$6:$BH$52,MATCH(B16,'SO MEI 2026 REV 4'!$B$6:$B$52,0),MATCH($GE$3,'SO MEI 2026 REV 4'!$B$5:$XH$5,0))</f>
        <v>0</v>
      </c>
      <c r="GF16" s="325">
        <f>INDEX('Summary sales'!$A$6:$BX$50,MATCH(B16,'Summary sales'!$A$6:$A$50,0),MATCH($GE$3,'Summary sales'!$A$7:$BX$7,0))</f>
        <v>0</v>
      </c>
      <c r="GG16" s="325">
        <f t="shared" si="318"/>
        <v>0</v>
      </c>
      <c r="GH16" s="326" t="e">
        <f t="shared" si="319"/>
        <v>#DIV/0!</v>
      </c>
      <c r="GI16" s="325">
        <f>INDEX('SO MEI 2026 REV 4'!$B$6:$BH$52,MATCH(B16,'SO MEI 2026 REV 4'!$B$6:$B$52,0),MATCH($GI$3,'SO MEI 2026 REV 4'!$B$5:$XH$5,0))</f>
        <v>0</v>
      </c>
      <c r="GJ16" s="325">
        <f>INDEX('Summary sales'!$A$6:$BX$50,MATCH($B16,'Summary sales'!$A$6:$A$50,0),MATCH($GI$3,'Summary sales'!$A$7:$BX$7,0))</f>
        <v>0</v>
      </c>
      <c r="GK16" s="325">
        <f t="shared" si="320"/>
        <v>0</v>
      </c>
      <c r="GL16" s="326" t="e">
        <f t="shared" si="321"/>
        <v>#DIV/0!</v>
      </c>
      <c r="GM16" s="325">
        <f>INDEX('SO MEI 2026 REV 4'!$B$6:$BH$52,MATCH(B16,'SO MEI 2026 REV 4'!$B$6:$B$52,0),MATCH($GM$3,'SO MEI 2026 REV 4'!$B$5:$XH$5,0))</f>
        <v>0</v>
      </c>
      <c r="GN16" s="325">
        <f>INDEX('Summary sales'!$A$6:$BX$50,MATCH($B16,'Summary sales'!$A$6:$A$50,0),MATCH($GM$3,'Summary sales'!$A$7:$BX$7,0))</f>
        <v>0</v>
      </c>
      <c r="GO16" s="325">
        <f t="shared" si="322"/>
        <v>0</v>
      </c>
      <c r="GP16" s="326" t="e">
        <f t="shared" si="323"/>
        <v>#DIV/0!</v>
      </c>
      <c r="GQ16" s="325">
        <f>INDEX('SO MEI 2026 REV 4'!$B$6:$BH$52,MATCH(B16,'SO MEI 2026 REV 4'!$B$6:$B$52,0),MATCH($GQ$3,'SO MEI 2026 REV 4'!$B$5:$XH$5,0))</f>
        <v>1800</v>
      </c>
      <c r="GR16" s="325">
        <f>INDEX('Summary sales'!$A$6:$BX$50,MATCH(B16,'Summary sales'!$A$6:$A$50,0),MATCH($GQ$3,'Summary sales'!$A$7:$BX$7,0))</f>
        <v>1811.7129999999888</v>
      </c>
      <c r="GS16" s="325">
        <f t="shared" si="324"/>
        <v>11.712999999988824</v>
      </c>
      <c r="GT16" s="326">
        <f t="shared" si="325"/>
        <v>1.006507222222216</v>
      </c>
      <c r="GU16" s="325">
        <f>INDEX('SO MEI 2026 REV 4'!$B$6:$BH$52,MATCH(B16,'SO MEI 2026 REV 4'!$B$6:$B$52,0),MATCH($GU$3,'SO MEI 2026 REV 4'!$B$5:$XH$5,0))</f>
        <v>2499.7025806451697</v>
      </c>
      <c r="GV16" s="325">
        <f>INDEX('Summary sales'!$A$6:$BX$50,MATCH(B16,'Summary sales'!$A$6:$A$50,0),MATCH($GU$3,'Summary sales'!$A$7:$BX$7,0))</f>
        <v>5060.6300000003539</v>
      </c>
      <c r="GW16" s="325">
        <f t="shared" si="326"/>
        <v>2560.9274193551842</v>
      </c>
      <c r="GX16" s="326">
        <f t="shared" si="327"/>
        <v>2.0244928493429857</v>
      </c>
      <c r="GY16" s="325">
        <f>INDEX('SO MEI 2026 REV 4'!$B$6:$BH$52,MATCH(B16,'SO MEI 2026 REV 4'!$B$6:$B$52,0),MATCH($GY$3,'SO MEI 2026 REV 4'!$B$5:$XH$5,0))</f>
        <v>0</v>
      </c>
      <c r="GZ16" s="325">
        <f>INDEX('Summary sales'!$A$6:$BX$50,MATCH(B16,'Summary sales'!$A$6:$A$50,0),MATCH($GY$3,'Summary sales'!$A$7:$BX$7,0))</f>
        <v>5058.08</v>
      </c>
      <c r="HA16" s="325">
        <f t="shared" si="328"/>
        <v>5058.08</v>
      </c>
      <c r="HB16" s="326" t="e">
        <f t="shared" si="329"/>
        <v>#DIV/0!</v>
      </c>
      <c r="HC16" s="325">
        <f>INDEX('SO MEI 2026 REV 4'!$B$6:$BH$52,MATCH(B16,'SO MEI 2026 REV 4'!$B$6:$B$52,0),MATCH($HC$3,'SO MEI 2026 REV 4'!$B$5:$XH$5,0))</f>
        <v>0</v>
      </c>
      <c r="HD16" s="325">
        <f>INDEX('Summary sales'!$A$6:$BX$50,MATCH(B16,'Summary sales'!$A$6:$A$50,0),MATCH($HC$3,'Summary sales'!$A$7:$BX$7,0))</f>
        <v>0</v>
      </c>
      <c r="HE16" s="325">
        <f t="shared" si="330"/>
        <v>0</v>
      </c>
      <c r="HF16" s="366" t="e">
        <f t="shared" si="331"/>
        <v>#DIV/0!</v>
      </c>
    </row>
    <row r="17" spans="1:214" ht="15" customHeight="1">
      <c r="A17" s="541"/>
      <c r="B17" s="329" t="s">
        <v>57</v>
      </c>
      <c r="C17" s="330"/>
      <c r="D17" s="331">
        <f>SUM(D10:D16)</f>
        <v>1234775.8901612901</v>
      </c>
      <c r="E17" s="331">
        <f t="shared" ref="E17:BP17" ca="1" si="332">SUM(E10:E16)</f>
        <v>1264660.4448131921</v>
      </c>
      <c r="F17" s="331">
        <f t="shared" ca="1" si="332"/>
        <v>29884.554651901984</v>
      </c>
      <c r="G17" s="332">
        <f ca="1">AVERAGE(G10:G16)</f>
        <v>1.029896404064627</v>
      </c>
      <c r="H17" s="331">
        <f t="shared" si="332"/>
        <v>7465.0103225806479</v>
      </c>
      <c r="I17" s="331">
        <f t="shared" si="332"/>
        <v>5853.1699999999255</v>
      </c>
      <c r="J17" s="331">
        <f t="shared" si="332"/>
        <v>-1611.8403225807224</v>
      </c>
      <c r="K17" s="332">
        <f>AVERAGE(K10:K16)</f>
        <v>0.7688390624585113</v>
      </c>
      <c r="L17" s="331">
        <f t="shared" si="332"/>
        <v>19000</v>
      </c>
      <c r="M17" s="331">
        <f t="shared" si="332"/>
        <v>10182.220000000671</v>
      </c>
      <c r="N17" s="331">
        <f t="shared" si="332"/>
        <v>-8817.7799999993294</v>
      </c>
      <c r="O17" s="332">
        <f>AVERAGE(O10:O16)</f>
        <v>0.54312857142862458</v>
      </c>
      <c r="P17" s="331">
        <f t="shared" si="332"/>
        <v>7908.1190322580997</v>
      </c>
      <c r="Q17" s="331">
        <f t="shared" si="332"/>
        <v>7947.6299999998882</v>
      </c>
      <c r="R17" s="331">
        <f t="shared" si="332"/>
        <v>39.510967741788591</v>
      </c>
      <c r="S17" s="332">
        <f>AVERAGE(S10:S16)</f>
        <v>1.0049962535440626</v>
      </c>
      <c r="T17" s="331">
        <f t="shared" si="332"/>
        <v>20694.612903225858</v>
      </c>
      <c r="U17" s="331">
        <f t="shared" si="332"/>
        <v>25094.299999999814</v>
      </c>
      <c r="V17" s="331">
        <f t="shared" si="332"/>
        <v>4399.6870967739533</v>
      </c>
      <c r="W17" s="332">
        <f>AVERAGE(W10:W16)</f>
        <v>1.4476837116899</v>
      </c>
      <c r="X17" s="331">
        <f t="shared" si="332"/>
        <v>4508.1445161290358</v>
      </c>
      <c r="Y17" s="331">
        <f t="shared" si="332"/>
        <v>5422.9899999999907</v>
      </c>
      <c r="Z17" s="331">
        <f t="shared" si="332"/>
        <v>914.84548387095458</v>
      </c>
      <c r="AA17" s="332">
        <f>AVERAGE(AA10:AA16)</f>
        <v>1.202931711837955</v>
      </c>
      <c r="AB17" s="331">
        <f t="shared" si="332"/>
        <v>0</v>
      </c>
      <c r="AC17" s="331">
        <f t="shared" si="332"/>
        <v>0</v>
      </c>
      <c r="AD17" s="331">
        <f t="shared" si="332"/>
        <v>0</v>
      </c>
      <c r="AE17" s="332" t="e">
        <f>AVERAGE(AE10:AE16)</f>
        <v>#DIV/0!</v>
      </c>
      <c r="AF17" s="331">
        <f t="shared" si="332"/>
        <v>2999.8238709677412</v>
      </c>
      <c r="AG17" s="331">
        <f t="shared" si="332"/>
        <v>293.48999999999069</v>
      </c>
      <c r="AH17" s="331">
        <f t="shared" si="332"/>
        <v>-2706.3338709677505</v>
      </c>
      <c r="AI17" s="332" t="e">
        <f>AVERAGE(AI10:AI16)</f>
        <v>#DIV/0!</v>
      </c>
      <c r="AJ17" s="331">
        <f t="shared" si="332"/>
        <v>4226.3425806451414</v>
      </c>
      <c r="AK17" s="331">
        <f t="shared" si="332"/>
        <v>5593.0899999999674</v>
      </c>
      <c r="AL17" s="331">
        <f t="shared" si="332"/>
        <v>1366.7474193548253</v>
      </c>
      <c r="AM17" s="332">
        <f>AVERAGE(AM10:AM16)</f>
        <v>1.3233877503480076</v>
      </c>
      <c r="AN17" s="331">
        <f t="shared" si="332"/>
        <v>4712.9283870967693</v>
      </c>
      <c r="AO17" s="331">
        <f t="shared" si="332"/>
        <v>4590.8500000000931</v>
      </c>
      <c r="AP17" s="331">
        <f t="shared" si="332"/>
        <v>-122.07838709667612</v>
      </c>
      <c r="AQ17" s="332">
        <f>AVERAGE(AQ10:AQ16)</f>
        <v>0.9740971266546492</v>
      </c>
      <c r="AR17" s="331">
        <f t="shared" si="332"/>
        <v>32085.19419354837</v>
      </c>
      <c r="AS17" s="331">
        <f t="shared" si="332"/>
        <v>31242.780000001192</v>
      </c>
      <c r="AT17" s="331">
        <f t="shared" si="332"/>
        <v>-842.41419354718164</v>
      </c>
      <c r="AU17" s="332" t="e">
        <f>AVERAGE(AU10:AU16)</f>
        <v>#DIV/0!</v>
      </c>
      <c r="AV17" s="331">
        <f t="shared" si="332"/>
        <v>46200.435806451649</v>
      </c>
      <c r="AW17" s="331">
        <f t="shared" si="332"/>
        <v>42077.75</v>
      </c>
      <c r="AX17" s="331">
        <f t="shared" si="332"/>
        <v>-4122.6858064516491</v>
      </c>
      <c r="AY17" s="332">
        <f>AVERAGE(AY10:AY16)</f>
        <v>0.91076521823900336</v>
      </c>
      <c r="AZ17" s="331">
        <f t="shared" si="332"/>
        <v>17545.958709677416</v>
      </c>
      <c r="BA17" s="331">
        <f t="shared" si="332"/>
        <v>3274.8800000001211</v>
      </c>
      <c r="BB17" s="331">
        <f t="shared" si="332"/>
        <v>-14271.078709677295</v>
      </c>
      <c r="BC17" s="332">
        <f>AVERAGE(BC10:BC16)</f>
        <v>0.19535740803869067</v>
      </c>
      <c r="BD17" s="331">
        <f t="shared" si="332"/>
        <v>3500</v>
      </c>
      <c r="BE17" s="331">
        <f t="shared" si="332"/>
        <v>5184.75</v>
      </c>
      <c r="BF17" s="331">
        <f t="shared" si="332"/>
        <v>1684.75</v>
      </c>
      <c r="BG17" s="332">
        <f>AVERAGE(BG10:BG16)</f>
        <v>1.4813571428571428</v>
      </c>
      <c r="BH17" s="331">
        <f t="shared" si="332"/>
        <v>28000</v>
      </c>
      <c r="BI17" s="331">
        <f t="shared" si="332"/>
        <v>26037.090000000084</v>
      </c>
      <c r="BJ17" s="331">
        <f t="shared" si="332"/>
        <v>-1962.9099999999162</v>
      </c>
      <c r="BK17" s="332">
        <f>AVERAGE(BK10:BK16)</f>
        <v>0.92989607142857444</v>
      </c>
      <c r="BL17" s="331">
        <f t="shared" si="332"/>
        <v>60000.399677419351</v>
      </c>
      <c r="BM17" s="331">
        <f t="shared" si="332"/>
        <v>57318.910000000149</v>
      </c>
      <c r="BN17" s="331">
        <f t="shared" si="332"/>
        <v>-2681.4896774191911</v>
      </c>
      <c r="BO17" s="332">
        <f>AVERAGE(BO10:BO16)</f>
        <v>0.9430131459985035</v>
      </c>
      <c r="BP17" s="331">
        <f t="shared" si="332"/>
        <v>9100</v>
      </c>
      <c r="BQ17" s="331">
        <f t="shared" ref="BQ17:EE17" si="333">SUM(BQ10:BQ16)</f>
        <v>8923.4599999999627</v>
      </c>
      <c r="BR17" s="331">
        <f t="shared" si="333"/>
        <v>-176.54000000003725</v>
      </c>
      <c r="BS17" s="332">
        <f>AVERAGE(BS10:BS16)</f>
        <v>0.9805999999999957</v>
      </c>
      <c r="BT17" s="331">
        <f t="shared" si="333"/>
        <v>6000</v>
      </c>
      <c r="BU17" s="331">
        <f t="shared" si="333"/>
        <v>7912.6140000000596</v>
      </c>
      <c r="BV17" s="331">
        <f t="shared" si="333"/>
        <v>1912.6140000000596</v>
      </c>
      <c r="BW17" s="332" t="e">
        <f>AVERAGE(BW10:BW16)</f>
        <v>#DIV/0!</v>
      </c>
      <c r="BX17" s="331">
        <f t="shared" si="333"/>
        <v>35500</v>
      </c>
      <c r="BY17" s="331">
        <f t="shared" ca="1" si="333"/>
        <v>30025.629999999997</v>
      </c>
      <c r="BZ17" s="331">
        <f t="shared" ca="1" si="333"/>
        <v>-5474.3700000000008</v>
      </c>
      <c r="CA17" s="332">
        <f ca="1">AVERAGE(CA10:CA16)</f>
        <v>0.77988649350649342</v>
      </c>
      <c r="CB17" s="331">
        <f t="shared" si="333"/>
        <v>490.38387096774125</v>
      </c>
      <c r="CC17" s="331">
        <f t="shared" si="333"/>
        <v>157.10000000000582</v>
      </c>
      <c r="CD17" s="331">
        <f t="shared" si="333"/>
        <v>-333.28387096773542</v>
      </c>
      <c r="CE17" s="332">
        <f>AVERAGE(CE10:CE16)</f>
        <v>0.32036127063065717</v>
      </c>
      <c r="CF17" s="331">
        <f t="shared" si="333"/>
        <v>626.16129032258073</v>
      </c>
      <c r="CG17" s="331">
        <f t="shared" si="333"/>
        <v>333.07999999998719</v>
      </c>
      <c r="CH17" s="331">
        <f t="shared" si="333"/>
        <v>-293.08129032259342</v>
      </c>
      <c r="CI17" s="332">
        <f>AVERAGE(CI10:CI16)</f>
        <v>0.53193962186387111</v>
      </c>
      <c r="CJ17" s="331">
        <f t="shared" si="333"/>
        <v>22000</v>
      </c>
      <c r="CK17" s="331">
        <f t="shared" si="333"/>
        <v>20340.5</v>
      </c>
      <c r="CL17" s="331">
        <f t="shared" si="333"/>
        <v>-1659.5</v>
      </c>
      <c r="CM17" s="332">
        <f>AVERAGE(CM10:CM16)</f>
        <v>0.8522244897958805</v>
      </c>
      <c r="CN17" s="331">
        <f t="shared" si="333"/>
        <v>18000</v>
      </c>
      <c r="CO17" s="331">
        <f t="shared" si="333"/>
        <v>26324</v>
      </c>
      <c r="CP17" s="331">
        <f t="shared" si="333"/>
        <v>8324</v>
      </c>
      <c r="CQ17" s="331">
        <f>SUM(CQ10:CQ16)</f>
        <v>0</v>
      </c>
      <c r="CR17" s="331">
        <f>SUM(CR10:CR16)</f>
        <v>0</v>
      </c>
      <c r="CS17" s="331">
        <f>SUM(CS10:CS16)</f>
        <v>0</v>
      </c>
      <c r="CT17" s="332" t="e">
        <f>AVERAGE(CT10:CT16)</f>
        <v>#DIV/0!</v>
      </c>
      <c r="CU17" s="331">
        <f t="shared" si="333"/>
        <v>14000</v>
      </c>
      <c r="CV17" s="331">
        <f t="shared" si="333"/>
        <v>54328.669999999925</v>
      </c>
      <c r="CW17" s="331">
        <f t="shared" si="333"/>
        <v>40328.669999999925</v>
      </c>
      <c r="CX17" s="332">
        <f>AVERAGE(CX10:CX16)</f>
        <v>3.8806192857142796</v>
      </c>
      <c r="CY17" s="331">
        <f t="shared" si="333"/>
        <v>35000</v>
      </c>
      <c r="CZ17" s="331">
        <f t="shared" si="333"/>
        <v>32589.300000000047</v>
      </c>
      <c r="DA17" s="331">
        <f t="shared" si="333"/>
        <v>-2410.6999999999534</v>
      </c>
      <c r="DB17" s="332">
        <f>AVERAGE(DB10:DB16)</f>
        <v>0.93112285714285847</v>
      </c>
      <c r="DC17" s="331">
        <f t="shared" si="333"/>
        <v>102659.55454838708</v>
      </c>
      <c r="DD17" s="331">
        <f t="shared" si="333"/>
        <v>108854.94799999893</v>
      </c>
      <c r="DE17" s="331">
        <f t="shared" si="333"/>
        <v>6195.3934516118425</v>
      </c>
      <c r="DF17" s="332">
        <f>AVERAGE(DF10:DF16)</f>
        <v>1.0480407610349651</v>
      </c>
      <c r="DG17" s="331">
        <f t="shared" si="333"/>
        <v>14146.022258064497</v>
      </c>
      <c r="DH17" s="331">
        <f t="shared" si="333"/>
        <v>13794.709999999963</v>
      </c>
      <c r="DI17" s="331">
        <f t="shared" si="333"/>
        <v>-351.31225806453517</v>
      </c>
      <c r="DJ17" s="332">
        <f>AVERAGE(DJ10:DJ16)</f>
        <v>0.97516529723652479</v>
      </c>
      <c r="DK17" s="331">
        <f t="shared" si="333"/>
        <v>4800</v>
      </c>
      <c r="DL17" s="331">
        <f t="shared" si="333"/>
        <v>3496.9200000000419</v>
      </c>
      <c r="DM17" s="331">
        <f t="shared" si="333"/>
        <v>-1303.0799999999581</v>
      </c>
      <c r="DN17" s="332" t="e">
        <f>AVERAGE(DN10:DN16)</f>
        <v>#DIV/0!</v>
      </c>
      <c r="DO17" s="331">
        <f t="shared" si="333"/>
        <v>46199.851935483872</v>
      </c>
      <c r="DP17" s="331">
        <f t="shared" si="333"/>
        <v>44998.799999999814</v>
      </c>
      <c r="DQ17" s="331">
        <f t="shared" si="333"/>
        <v>-1201.0519354840608</v>
      </c>
      <c r="DR17" s="332">
        <f>AVERAGE(DR10:DR16)</f>
        <v>0.91183521877155294</v>
      </c>
      <c r="DS17" s="331">
        <f t="shared" si="333"/>
        <v>17499.38387096774</v>
      </c>
      <c r="DT17" s="331">
        <f t="shared" si="333"/>
        <v>15255.059999999998</v>
      </c>
      <c r="DU17" s="331">
        <f t="shared" si="333"/>
        <v>-2244.3238709677426</v>
      </c>
      <c r="DV17" s="332" t="e">
        <f>AVERAGE(DV10:DV16)</f>
        <v>#DIV/0!</v>
      </c>
      <c r="DW17" s="331">
        <f t="shared" si="333"/>
        <v>14302.921612903228</v>
      </c>
      <c r="DX17" s="331">
        <f t="shared" si="333"/>
        <v>9142.9399999999441</v>
      </c>
      <c r="DY17" s="331">
        <f t="shared" si="333"/>
        <v>-5159.9816129032824</v>
      </c>
      <c r="DZ17" s="332">
        <f>AVERAGE(DZ10:DZ16)</f>
        <v>0.6392358321919166</v>
      </c>
      <c r="EA17" s="331">
        <f t="shared" si="333"/>
        <v>13996.712258064517</v>
      </c>
      <c r="EB17" s="331">
        <f t="shared" si="333"/>
        <v>14892.479999999981</v>
      </c>
      <c r="EC17" s="331">
        <f t="shared" si="333"/>
        <v>895.76774193546544</v>
      </c>
      <c r="ED17" s="332">
        <f>AVERAGE(ED10:ED16)</f>
        <v>1.0639984394491893</v>
      </c>
      <c r="EE17" s="331">
        <f t="shared" si="333"/>
        <v>6000</v>
      </c>
      <c r="EF17" s="331">
        <f t="shared" ref="EF17:GQ17" si="334">SUM(EF10:EF16)</f>
        <v>7659</v>
      </c>
      <c r="EG17" s="331">
        <f t="shared" si="334"/>
        <v>1659</v>
      </c>
      <c r="EH17" s="332" t="e">
        <f>AVERAGE(EH10:EH16)</f>
        <v>#DIV/0!</v>
      </c>
      <c r="EI17" s="331">
        <f t="shared" si="334"/>
        <v>77049.331935483919</v>
      </c>
      <c r="EJ17" s="331">
        <f t="shared" si="334"/>
        <v>62414.640000000596</v>
      </c>
      <c r="EK17" s="331">
        <f t="shared" si="334"/>
        <v>-14634.691935483321</v>
      </c>
      <c r="EL17" s="332">
        <f>AVERAGE(EL10:EL16)</f>
        <v>0.8100607550012574</v>
      </c>
      <c r="EM17" s="331">
        <f t="shared" si="334"/>
        <v>10636.813870967746</v>
      </c>
      <c r="EN17" s="331">
        <f t="shared" si="334"/>
        <v>16596.689999999944</v>
      </c>
      <c r="EO17" s="331">
        <f t="shared" si="334"/>
        <v>5959.8761290322</v>
      </c>
      <c r="EP17" s="332">
        <f>AVERAGE(EP10:EP16)</f>
        <v>1.5603065167191805</v>
      </c>
      <c r="EQ17" s="331">
        <f t="shared" si="334"/>
        <v>27997.719354838689</v>
      </c>
      <c r="ER17" s="331">
        <f t="shared" si="334"/>
        <v>41874.400000000373</v>
      </c>
      <c r="ES17" s="331">
        <f t="shared" si="334"/>
        <v>13876.680645161683</v>
      </c>
      <c r="ET17" s="332">
        <f>AVERAGE(ET10:ET16)</f>
        <v>1.4956361076875875</v>
      </c>
      <c r="EU17" s="331">
        <f t="shared" si="334"/>
        <v>35000</v>
      </c>
      <c r="EV17" s="331">
        <f t="shared" si="334"/>
        <v>33067.849999999977</v>
      </c>
      <c r="EW17" s="331">
        <f t="shared" si="334"/>
        <v>-1932.1500000000233</v>
      </c>
      <c r="EX17" s="332" t="e">
        <f>AVERAGE(EX10:EX16)</f>
        <v>#DIV/0!</v>
      </c>
      <c r="EY17" s="331">
        <f t="shared" si="334"/>
        <v>35000</v>
      </c>
      <c r="EZ17" s="331">
        <f t="shared" si="334"/>
        <v>57206.290000000037</v>
      </c>
      <c r="FA17" s="331">
        <f t="shared" si="334"/>
        <v>22206.290000000037</v>
      </c>
      <c r="FB17" s="332">
        <f>AVERAGE(FB10:FB16)</f>
        <v>1.6344654285714295</v>
      </c>
      <c r="FC17" s="331">
        <f t="shared" si="334"/>
        <v>233000</v>
      </c>
      <c r="FD17" s="331">
        <f t="shared" si="334"/>
        <v>256463.27999999933</v>
      </c>
      <c r="FE17" s="331">
        <f t="shared" si="334"/>
        <v>23463.279999999329</v>
      </c>
      <c r="FF17" s="332">
        <f>AVERAGE(FF10:FF16)</f>
        <v>1.079585235849053</v>
      </c>
      <c r="FG17" s="331">
        <f t="shared" si="334"/>
        <v>54000</v>
      </c>
      <c r="FH17" s="331">
        <f t="shared" si="334"/>
        <v>34109.329999999842</v>
      </c>
      <c r="FI17" s="331">
        <f t="shared" si="334"/>
        <v>-19890.670000000158</v>
      </c>
      <c r="FJ17" s="332">
        <f>AVERAGE(FJ10:FJ16)</f>
        <v>0.63881845238094959</v>
      </c>
      <c r="FK17" s="331">
        <f t="shared" si="334"/>
        <v>24500</v>
      </c>
      <c r="FL17" s="331">
        <f t="shared" si="334"/>
        <v>18648.099999999627</v>
      </c>
      <c r="FM17" s="331">
        <f t="shared" si="334"/>
        <v>-5851.9000000003725</v>
      </c>
      <c r="FN17" s="332">
        <f>AVERAGE(FN10:FN16)</f>
        <v>0.761146938775495</v>
      </c>
      <c r="FO17" s="331">
        <f t="shared" si="334"/>
        <v>5087.7061290322617</v>
      </c>
      <c r="FP17" s="331">
        <f t="shared" si="334"/>
        <v>5628.6900000000605</v>
      </c>
      <c r="FQ17" s="331">
        <f t="shared" si="334"/>
        <v>540.98387096779811</v>
      </c>
      <c r="FR17" s="332">
        <f>AVERAGE(FR10:FR16)</f>
        <v>1.1063315878015736</v>
      </c>
      <c r="FS17" s="331">
        <f t="shared" si="334"/>
        <v>21126.291290322588</v>
      </c>
      <c r="FT17" s="331">
        <f t="shared" si="334"/>
        <v>27186.120000000112</v>
      </c>
      <c r="FU17" s="331">
        <f t="shared" si="334"/>
        <v>6059.8287096775221</v>
      </c>
      <c r="FV17" s="332">
        <f>AVERAGE(FV10:FV16)</f>
        <v>1.2868382635836026</v>
      </c>
      <c r="FW17" s="331">
        <f t="shared" si="334"/>
        <v>14314.997741935484</v>
      </c>
      <c r="FX17" s="331">
        <f t="shared" si="334"/>
        <v>15667.129999999888</v>
      </c>
      <c r="FY17" s="331">
        <f t="shared" si="334"/>
        <v>1352.132258064406</v>
      </c>
      <c r="FZ17" s="332">
        <f>AVERAGE(FZ10:FZ16)</f>
        <v>1.094455638934777</v>
      </c>
      <c r="GA17" s="331">
        <f t="shared" si="334"/>
        <v>2587.274967741916</v>
      </c>
      <c r="GB17" s="331">
        <f t="shared" si="334"/>
        <v>3291.8099999999395</v>
      </c>
      <c r="GC17" s="331">
        <f t="shared" si="334"/>
        <v>704.53503225802376</v>
      </c>
      <c r="GD17" s="332">
        <f>AVERAGE(GD10:GD16)</f>
        <v>1.272307752767738</v>
      </c>
      <c r="GE17" s="331">
        <f t="shared" si="334"/>
        <v>0</v>
      </c>
      <c r="GF17" s="331">
        <f t="shared" si="334"/>
        <v>0</v>
      </c>
      <c r="GG17" s="331">
        <f t="shared" si="334"/>
        <v>0</v>
      </c>
      <c r="GH17" s="332" t="e">
        <f>AVERAGE(GH10:GH16)</f>
        <v>#DIV/0!</v>
      </c>
      <c r="GI17" s="331">
        <f t="shared" si="334"/>
        <v>0</v>
      </c>
      <c r="GJ17" s="331">
        <f t="shared" si="334"/>
        <v>0</v>
      </c>
      <c r="GK17" s="331">
        <f t="shared" si="334"/>
        <v>0</v>
      </c>
      <c r="GL17" s="332" t="e">
        <f>AVERAGE(GL10:GL16)</f>
        <v>#DIV/0!</v>
      </c>
      <c r="GM17" s="331">
        <f t="shared" si="334"/>
        <v>5609.5016129031756</v>
      </c>
      <c r="GN17" s="331">
        <f t="shared" si="334"/>
        <v>6997.0300000002608</v>
      </c>
      <c r="GO17" s="331">
        <f t="shared" si="334"/>
        <v>1387.5283870970857</v>
      </c>
      <c r="GP17" s="332" t="e">
        <f>AVERAGE(GP10:GP16)</f>
        <v>#DIV/0!</v>
      </c>
      <c r="GQ17" s="331">
        <f t="shared" si="334"/>
        <v>12600</v>
      </c>
      <c r="GR17" s="331">
        <f t="shared" ref="GR17:HE17" si="335">SUM(GR10:GR16)</f>
        <v>13163.364999999932</v>
      </c>
      <c r="GS17" s="331">
        <f t="shared" si="335"/>
        <v>563.36499999993248</v>
      </c>
      <c r="GT17" s="332">
        <f>AVERAGE(GT10:GT16)</f>
        <v>1.0447115079365026</v>
      </c>
      <c r="GU17" s="331">
        <f t="shared" si="335"/>
        <v>17497.918064516187</v>
      </c>
      <c r="GV17" s="331">
        <f t="shared" si="335"/>
        <v>13221.030000000261</v>
      </c>
      <c r="GW17" s="331">
        <f t="shared" si="335"/>
        <v>-4276.8880645159261</v>
      </c>
      <c r="GX17" s="332">
        <f>AVERAGE(GX10:GX16)</f>
        <v>0.755577317898809</v>
      </c>
      <c r="GY17" s="331">
        <f t="shared" si="335"/>
        <v>39600.373548387128</v>
      </c>
      <c r="GZ17" s="331">
        <f t="shared" si="335"/>
        <v>29981.577813191478</v>
      </c>
      <c r="HA17" s="331">
        <f t="shared" si="335"/>
        <v>-9618.7957351956447</v>
      </c>
      <c r="HB17" s="332" t="e">
        <f>AVERAGE(HB10:HB16)</f>
        <v>#DIV/0!</v>
      </c>
      <c r="HC17" s="331">
        <f t="shared" si="335"/>
        <v>0</v>
      </c>
      <c r="HD17" s="331">
        <f t="shared" si="335"/>
        <v>0</v>
      </c>
      <c r="HE17" s="331">
        <f t="shared" si="335"/>
        <v>0</v>
      </c>
      <c r="HF17" s="332" t="e">
        <f>AVERAGE(HF10:HF16)</f>
        <v>#DIV/0!</v>
      </c>
    </row>
    <row r="18" spans="1:214" ht="15" customHeight="1">
      <c r="A18" s="539"/>
      <c r="B18" s="334"/>
      <c r="C18" s="324"/>
      <c r="D18" s="325"/>
      <c r="E18" s="325"/>
      <c r="F18" s="325"/>
      <c r="G18" s="326"/>
      <c r="H18" s="325"/>
      <c r="I18" s="325"/>
      <c r="J18" s="325"/>
      <c r="K18" s="326"/>
      <c r="L18" s="325"/>
      <c r="M18" s="325"/>
      <c r="N18" s="325"/>
      <c r="O18" s="326"/>
      <c r="P18" s="325"/>
      <c r="Q18" s="325"/>
      <c r="R18" s="325"/>
      <c r="S18" s="326"/>
      <c r="T18" s="325"/>
      <c r="U18" s="325"/>
      <c r="V18" s="325"/>
      <c r="W18" s="326"/>
      <c r="X18" s="325"/>
      <c r="Y18" s="325"/>
      <c r="Z18" s="325"/>
      <c r="AA18" s="326"/>
      <c r="AB18" s="325"/>
      <c r="AC18" s="325"/>
      <c r="AD18" s="325"/>
      <c r="AE18" s="326"/>
      <c r="AF18" s="325"/>
      <c r="AG18" s="325"/>
      <c r="AH18" s="325"/>
      <c r="AI18" s="326"/>
      <c r="AJ18" s="325"/>
      <c r="AK18" s="325"/>
      <c r="AL18" s="325"/>
      <c r="AM18" s="326"/>
      <c r="AN18" s="325"/>
      <c r="AO18" s="325"/>
      <c r="AP18" s="325"/>
      <c r="AQ18" s="326"/>
      <c r="AR18" s="325"/>
      <c r="AS18" s="325"/>
      <c r="AT18" s="325"/>
      <c r="AU18" s="326"/>
      <c r="AV18" s="325"/>
      <c r="AW18" s="325"/>
      <c r="AX18" s="325"/>
      <c r="AY18" s="326"/>
      <c r="AZ18" s="325"/>
      <c r="BA18" s="325"/>
      <c r="BB18" s="325"/>
      <c r="BC18" s="326"/>
      <c r="BD18" s="325"/>
      <c r="BE18" s="325"/>
      <c r="BF18" s="325"/>
      <c r="BG18" s="326"/>
      <c r="BH18" s="325"/>
      <c r="BI18" s="325"/>
      <c r="BJ18" s="325"/>
      <c r="BK18" s="326"/>
      <c r="BL18" s="325"/>
      <c r="BM18" s="325"/>
      <c r="BN18" s="325"/>
      <c r="BO18" s="326"/>
      <c r="BP18" s="325"/>
      <c r="BQ18" s="325"/>
      <c r="BR18" s="325"/>
      <c r="BS18" s="326"/>
      <c r="BT18" s="325"/>
      <c r="BU18" s="325"/>
      <c r="BV18" s="325"/>
      <c r="BW18" s="326"/>
      <c r="BX18" s="325"/>
      <c r="BY18" s="325"/>
      <c r="BZ18" s="325"/>
      <c r="CA18" s="326"/>
      <c r="CB18" s="325"/>
      <c r="CC18" s="325"/>
      <c r="CD18" s="325"/>
      <c r="CE18" s="326"/>
      <c r="CF18" s="325"/>
      <c r="CG18" s="325"/>
      <c r="CH18" s="325"/>
      <c r="CI18" s="326"/>
      <c r="CJ18" s="325"/>
      <c r="CK18" s="325"/>
      <c r="CL18" s="325"/>
      <c r="CM18" s="326"/>
      <c r="CN18" s="325"/>
      <c r="CO18" s="325"/>
      <c r="CP18" s="325"/>
      <c r="CQ18" s="325"/>
      <c r="CR18" s="325"/>
      <c r="CS18" s="325"/>
      <c r="CT18" s="326"/>
      <c r="CU18" s="325"/>
      <c r="CV18" s="325"/>
      <c r="CW18" s="325"/>
      <c r="CX18" s="326"/>
      <c r="CY18" s="325"/>
      <c r="CZ18" s="325"/>
      <c r="DA18" s="325"/>
      <c r="DB18" s="326"/>
      <c r="DC18" s="325"/>
      <c r="DD18" s="325"/>
      <c r="DE18" s="325"/>
      <c r="DF18" s="326"/>
      <c r="DG18" s="325"/>
      <c r="DH18" s="325"/>
      <c r="DI18" s="325"/>
      <c r="DJ18" s="326"/>
      <c r="DK18" s="325"/>
      <c r="DL18" s="325"/>
      <c r="DM18" s="325"/>
      <c r="DN18" s="326"/>
      <c r="DO18" s="325"/>
      <c r="DP18" s="325"/>
      <c r="DQ18" s="325"/>
      <c r="DR18" s="326"/>
      <c r="DS18" s="325"/>
      <c r="DT18" s="325"/>
      <c r="DU18" s="325"/>
      <c r="DV18" s="326"/>
      <c r="DW18" s="325"/>
      <c r="DX18" s="325"/>
      <c r="DY18" s="325"/>
      <c r="DZ18" s="326"/>
      <c r="EA18" s="325"/>
      <c r="EB18" s="325"/>
      <c r="EC18" s="325"/>
      <c r="ED18" s="326"/>
      <c r="EE18" s="325"/>
      <c r="EF18" s="325"/>
      <c r="EG18" s="325"/>
      <c r="EH18" s="326"/>
      <c r="EI18" s="325"/>
      <c r="EJ18" s="325"/>
      <c r="EK18" s="325"/>
      <c r="EL18" s="326"/>
      <c r="EM18" s="325"/>
      <c r="EN18" s="325"/>
      <c r="EO18" s="325"/>
      <c r="EP18" s="326"/>
      <c r="EQ18" s="325"/>
      <c r="ER18" s="325"/>
      <c r="ES18" s="325"/>
      <c r="ET18" s="326"/>
      <c r="EU18" s="325"/>
      <c r="EV18" s="325"/>
      <c r="EW18" s="325"/>
      <c r="EX18" s="326"/>
      <c r="EY18" s="325"/>
      <c r="EZ18" s="325"/>
      <c r="FA18" s="325"/>
      <c r="FB18" s="326"/>
      <c r="FC18" s="325"/>
      <c r="FD18" s="325"/>
      <c r="FE18" s="325"/>
      <c r="FF18" s="326"/>
      <c r="FG18" s="325"/>
      <c r="FH18" s="325"/>
      <c r="FI18" s="325"/>
      <c r="FJ18" s="326"/>
      <c r="FK18" s="325"/>
      <c r="FL18" s="325"/>
      <c r="FM18" s="325"/>
      <c r="FN18" s="326"/>
      <c r="FO18" s="325"/>
      <c r="FP18" s="325"/>
      <c r="FQ18" s="325"/>
      <c r="FR18" s="326"/>
      <c r="FS18" s="325"/>
      <c r="FT18" s="325"/>
      <c r="FU18" s="325"/>
      <c r="FV18" s="326"/>
      <c r="FW18" s="325"/>
      <c r="FX18" s="325"/>
      <c r="FY18" s="325"/>
      <c r="FZ18" s="326"/>
      <c r="GA18" s="325"/>
      <c r="GB18" s="325"/>
      <c r="GC18" s="325"/>
      <c r="GD18" s="326"/>
      <c r="GE18" s="325"/>
      <c r="GF18" s="325"/>
      <c r="GG18" s="325"/>
      <c r="GH18" s="326"/>
      <c r="GI18" s="325"/>
      <c r="GJ18" s="325"/>
      <c r="GK18" s="325"/>
      <c r="GL18" s="326"/>
      <c r="GM18" s="325"/>
      <c r="GN18" s="325"/>
      <c r="GO18" s="325"/>
      <c r="GP18" s="326"/>
      <c r="GQ18" s="325"/>
      <c r="GR18" s="325"/>
      <c r="GS18" s="325"/>
      <c r="GT18" s="326"/>
      <c r="GU18" s="325"/>
      <c r="GV18" s="325"/>
      <c r="GW18" s="325"/>
      <c r="GX18" s="326"/>
      <c r="GY18" s="325"/>
      <c r="GZ18" s="325"/>
      <c r="HA18" s="325"/>
      <c r="HB18" s="326"/>
      <c r="HC18" s="325"/>
      <c r="HD18" s="325"/>
      <c r="HE18" s="325"/>
      <c r="HF18" s="366"/>
    </row>
    <row r="19" spans="1:214" ht="15" customHeight="1">
      <c r="A19" s="641">
        <f>A10+1</f>
        <v>20</v>
      </c>
      <c r="B19" s="323">
        <f>B16+1</f>
        <v>46153</v>
      </c>
      <c r="C19" s="324" t="str">
        <f t="shared" ref="C19:C22" si="336">TEXT(B19,"ddd")</f>
        <v>Sen</v>
      </c>
      <c r="D19" s="325">
        <f t="shared" ref="D19:D22" si="337">SUMIF($H$4:$HE$4,$D$4,H19:HE19)</f>
        <v>186877.61587096774</v>
      </c>
      <c r="E19" s="325">
        <f t="shared" ref="E19:E22" ca="1" si="338">SUMIF($H$4:$HE$4,$E$4,H19:HE19)</f>
        <v>226194.72600000468</v>
      </c>
      <c r="F19" s="325">
        <f t="shared" ref="F19:F22" ca="1" si="339">E19-D19</f>
        <v>39317.110129036941</v>
      </c>
      <c r="G19" s="326">
        <f t="shared" ref="G19:G22" ca="1" si="340">E19/D19</f>
        <v>1.2103896175354891</v>
      </c>
      <c r="H19" s="325">
        <f>INDEX('SO MEI 2026 REV 4'!$B$6:$BH$52,MATCH(B19,'SO MEI 2026 REV 4'!$B$6:$B$52,0),MATCH($H$3,'SO MEI 2026 REV 4'!$B$5:$XH$5,0))</f>
        <v>1199.5729032258068</v>
      </c>
      <c r="I19" s="325">
        <f>INDEX('Summary sales'!$A$6:$BX$50,MATCH(B19,'Summary sales'!$A$6:$A$50,0),MATCH($H$3,'Summary sales'!$A$7:$BX$7,0))</f>
        <v>1193.5300000000279</v>
      </c>
      <c r="J19" s="325">
        <f t="shared" ref="J19:J22" si="341">I19-H19</f>
        <v>-6.0429032257789004</v>
      </c>
      <c r="K19" s="326">
        <f t="shared" ref="K19:K22" si="342">I19/H19</f>
        <v>0.99496245437894704</v>
      </c>
      <c r="L19" s="325">
        <f>INDEX('SO MEI 2026 REV 4'!$B$6:$BH$52,MATCH(B19,'SO MEI 2026 REV 4'!$B$6:$B$52,0),MATCH($L$3,'SO MEI 2026 REV 4'!$B$5:$XH$5,0))</f>
        <v>2000</v>
      </c>
      <c r="M19" s="325">
        <f>INDEX('Summary sales'!$A$6:$BX$50,MATCH($B19,'Summary sales'!$A$6:$A$50,0),MATCH($L$3,'Summary sales'!$A$7:$BX$7,0))</f>
        <v>1892.0800000000745</v>
      </c>
      <c r="N19" s="325">
        <f t="shared" ref="N19:N22" si="343">M19-L19</f>
        <v>-107.91999999992549</v>
      </c>
      <c r="O19" s="326">
        <f t="shared" ref="O19:O22" si="344">M19/L19</f>
        <v>0.9460400000000373</v>
      </c>
      <c r="P19" s="325">
        <f>INDEX('SO MEI 2026 REV 4'!$B$6:$BH$52,MATCH(B19,'SO MEI 2026 REV 4'!$B$6:$B$52,0),MATCH($P$3,'SO MEI 2026 REV 4'!$B$5:$XH$5,0))</f>
        <v>1129.7312903225857</v>
      </c>
      <c r="Q19" s="325">
        <f>INDEX('Summary sales'!$A$6:$BX$50,MATCH($B19,'Summary sales'!$A$6:$A$50,0),MATCH($P$3,'Summary sales'!$A$7:$BX$7,0))</f>
        <v>1360.5100000002421</v>
      </c>
      <c r="R19" s="325">
        <f t="shared" ref="R19:R22" si="345">Q19-P19</f>
        <v>230.77870967765648</v>
      </c>
      <c r="S19" s="326">
        <f t="shared" ref="S19:S22" si="346">Q19/P19</f>
        <v>1.2042775230309497</v>
      </c>
      <c r="T19" s="325">
        <f>INDEX('SO MEI 2026 REV 4'!$B$6:$BH$52,MATCH(B19,'SO MEI 2026 REV 4'!$B$6:$B$52,0),MATCH($T$3,'SO MEI 2026 REV 4'!$B$5:$XH$5,0))</f>
        <v>3282.5161290322658</v>
      </c>
      <c r="U19" s="325">
        <f>INDEX('Summary sales'!$A$6:$BX$50,MATCH($B19,'Summary sales'!$A$6:$A$50,0),MATCH($T$3,'Summary sales'!$A$7:$BX$7,0))</f>
        <v>3992.2000000001863</v>
      </c>
      <c r="V19" s="325">
        <f t="shared" ref="V19:V22" si="347">U19-T19</f>
        <v>709.68387096792048</v>
      </c>
      <c r="W19" s="326">
        <f t="shared" ref="W19:W22" si="348">U19/T19</f>
        <v>1.2162011831994093</v>
      </c>
      <c r="X19" s="325">
        <f>INDEX('SO MEI 2026 REV 4'!$B$6:$BH$52,MATCH(B19,'SO MEI 2026 REV 4'!$B$6:$B$52,0),MATCH($X$3,'SO MEI 2026 REV 4'!$B$5:$XH$5,0))</f>
        <v>644.02064516129087</v>
      </c>
      <c r="Y19" s="325">
        <f>INDEX('Summary sales'!$A$6:$BX$50,MATCH($B19,'Summary sales'!$A$6:$A$50,0),MATCH($X$3,'Summary sales'!$A$7:$BX$7,0))</f>
        <v>684.07999999995809</v>
      </c>
      <c r="Z19" s="325">
        <f t="shared" ref="Z19:Z22" si="349">Y19-X19</f>
        <v>40.059354838667218</v>
      </c>
      <c r="AA19" s="326">
        <f t="shared" ref="AA19:AA22" si="350">Y19/X19</f>
        <v>1.0622019730883543</v>
      </c>
      <c r="AB19" s="325">
        <f>INDEX('SO MEI 2026 REV 4'!$B$6:$BH$52,MATCH(B19,'SO MEI 2026 REV 4'!$B$6:$B$52,0),MATCH($AB$3,'SO MEI 2026 REV 4'!$B$5:$XH$5,0))</f>
        <v>0</v>
      </c>
      <c r="AC19" s="325">
        <f>INDEX('Summary sales'!$A$6:$BX$50,MATCH($B19,'Summary sales'!$A$6:$A$50,0),MATCH($AB$3,'Summary sales'!$A$7:$BX$7,0))</f>
        <v>0</v>
      </c>
      <c r="AD19" s="325">
        <f t="shared" ref="AD19:AD22" si="351">AC19-AB19</f>
        <v>0</v>
      </c>
      <c r="AE19" s="326" t="e">
        <f t="shared" ref="AE19:AE22" si="352">AC19/AB19</f>
        <v>#DIV/0!</v>
      </c>
      <c r="AF19" s="325">
        <f>INDEX('SO MEI 2026 REV 4'!$B$6:$BH$52,MATCH(B19,'SO MEI 2026 REV 4'!$B$6:$B$52,0),MATCH($AF$3,'SO MEI 2026 REV 4'!$B$5:$XH$5,0))</f>
        <v>499.97064516129024</v>
      </c>
      <c r="AG19" s="325">
        <f>INDEX('Summary sales'!$A$6:$BX$50,MATCH($B19,'Summary sales'!$A$6:$A$50,0),MATCH($AF$3,'Summary sales'!$A$7:$BX$7,0))</f>
        <v>316.29999999998836</v>
      </c>
      <c r="AH19" s="325">
        <f t="shared" ref="AH19:AH22" si="353">AG19-AF19</f>
        <v>-183.67064516130188</v>
      </c>
      <c r="AI19" s="326">
        <f t="shared" ref="AI19:AI22" si="354">AG19/AF19</f>
        <v>0.63263714192250264</v>
      </c>
      <c r="AJ19" s="325">
        <f>INDEX('SO MEI 2026 REV 4'!$B$6:$BH$52,MATCH(B19,'SO MEI 2026 REV 4'!$B$6:$B$52,0),MATCH($AJ$3,'SO MEI 2026 REV 4'!$B$5:$XH$5,0))</f>
        <v>603.76322580644887</v>
      </c>
      <c r="AK19" s="325">
        <f>INDEX('Summary sales'!$A$6:$BX$50,MATCH($B19,'Summary sales'!$A$6:$A$50,0),MATCH($AJ$3,'Summary sales'!$A$7:$BX$7,0))</f>
        <v>895.23999999999069</v>
      </c>
      <c r="AL19" s="325">
        <f t="shared" ref="AL19:AL22" si="355">AK19-AJ19</f>
        <v>291.47677419354181</v>
      </c>
      <c r="AM19" s="326">
        <f t="shared" ref="AM19:AM22" si="356">AK19/AJ19</f>
        <v>1.4827666902107448</v>
      </c>
      <c r="AN19" s="325">
        <f>INDEX('SO MEI 2026 REV 4'!$B$6:$BH$52,MATCH(B19,'SO MEI 2026 REV 4'!$B$6:$B$52,0),MATCH($AN$3,'SO MEI 2026 REV 4'!$B$5:$XH$5,0))</f>
        <v>673.27548387096704</v>
      </c>
      <c r="AO19" s="325">
        <f>INDEX('Summary sales'!$A$6:$BX$50,MATCH($B19,'Summary sales'!$A$6:$A$50,0),MATCH($AN$3,'Summary sales'!$A$7:$BX$7,0))</f>
        <v>815.5899999999674</v>
      </c>
      <c r="AP19" s="325">
        <f t="shared" ref="AP19:AP22" si="357">AO19-AN19</f>
        <v>142.31451612900037</v>
      </c>
      <c r="AQ19" s="326">
        <f t="shared" ref="AQ19:AQ22" si="358">AO19/AN19</f>
        <v>1.2113763526792471</v>
      </c>
      <c r="AR19" s="325">
        <f>INDEX('SO MEI 2026 REV 4'!$B$6:$BH$52,MATCH(B19,'SO MEI 2026 REV 4'!$B$6:$B$52,0),MATCH($AR$3,'SO MEI 2026 REV 4'!$B$5:$XH$5,0))</f>
        <v>5514.1990322580623</v>
      </c>
      <c r="AS19" s="325">
        <f>INDEX('Summary sales'!$A$6:$BX$50,MATCH($B19,'Summary sales'!$A$6:$A$50,0),MATCH($AR$3,'Summary sales'!$A$7:$BX$7,0))</f>
        <v>4803.8100000005215</v>
      </c>
      <c r="AT19" s="325">
        <f t="shared" ref="AT19:AT22" si="359">AS19-AR19</f>
        <v>-710.38903225754075</v>
      </c>
      <c r="AU19" s="326">
        <f t="shared" ref="AU19:AU22" si="360">AS19/AR19</f>
        <v>0.87117094829153519</v>
      </c>
      <c r="AV19" s="325">
        <f>INDEX('SO MEI 2026 REV 4'!$B$6:$BH$52,MATCH(B19,'SO MEI 2026 REV 4'!$B$6:$B$52,0),MATCH($AV$3,'SO MEI 2026 REV 4'!$B$5:$XH$5,0))</f>
        <v>6600.0622580645213</v>
      </c>
      <c r="AW19" s="325">
        <f>INDEX('Summary sales'!$A$6:$BX$50,MATCH($B19,'Summary sales'!$A$6:$A$50,0),MATCH($AV$3,'Summary sales'!$A$7:$BX$7,0))</f>
        <v>5935.5400000000373</v>
      </c>
      <c r="AX19" s="325">
        <f t="shared" ref="AX19:AX22" si="361">AW19-AV19</f>
        <v>-664.52225806448405</v>
      </c>
      <c r="AY19" s="326">
        <f t="shared" ref="AY19:AY22" si="362">AW19/AV19</f>
        <v>0.89931575914264839</v>
      </c>
      <c r="AZ19" s="325">
        <f>INDEX('SO MEI 2026 REV 4'!$B$6:$BH$52,MATCH(B19,'SO MEI 2026 REV 4'!$B$6:$B$52,0),MATCH($AZ$3,'SO MEI 2026 REV 4'!$B$5:$XH$5,0))</f>
        <v>1000</v>
      </c>
      <c r="BA19" s="325">
        <f>INDEX('Summary sales'!$A$6:$BX$50,MATCH($B19,'Summary sales'!$A$6:$A$50,0),MATCH($AZ$3,'Summary sales'!$A$7:$BX$7,0))</f>
        <v>1006.0100000000093</v>
      </c>
      <c r="BB19" s="325">
        <f t="shared" ref="BB19:BB22" si="363">BA19-AZ19</f>
        <v>6.0100000000093132</v>
      </c>
      <c r="BC19" s="326">
        <f t="shared" ref="BC19:BC22" si="364">BA19/AZ19</f>
        <v>1.0060100000000094</v>
      </c>
      <c r="BD19" s="325">
        <f>INDEX('SO MEI 2026 REV 4'!$B$6:$BH$52,MATCH(B19,'SO MEI 2026 REV 4'!$B$6:$B$52,0),MATCH($BD$3,'SO MEI 2026 REV 4'!$B$5:$XH$5,0))</f>
        <v>500</v>
      </c>
      <c r="BE19" s="325">
        <f>INDEX('Summary sales'!$A$6:$BX$50,MATCH($B19,'Summary sales'!$A$6:$A$50,0),MATCH($BD$3,'Summary sales'!$A$7:$BX$7,0))</f>
        <v>784.95999999999913</v>
      </c>
      <c r="BF19" s="325">
        <f t="shared" ref="BF19:BF22" si="365">BE19-BD19</f>
        <v>284.95999999999913</v>
      </c>
      <c r="BG19" s="326">
        <f t="shared" ref="BG19:BG22" si="366">BE19/BD19</f>
        <v>1.5699199999999982</v>
      </c>
      <c r="BH19" s="325">
        <f>INDEX('SO MEI 2026 REV 4'!$B$6:$BH$52,MATCH(B19,'SO MEI 2026 REV 4'!$B$6:$B$52,0),MATCH($BH$3,'SO MEI 2026 REV 4'!$B$5:$XH$5,0))</f>
        <v>4000</v>
      </c>
      <c r="BI19" s="325">
        <f>INDEX('Summary sales'!$A$6:$BX$50,MATCH($B19,'Summary sales'!$A$6:$A$50,0),MATCH($BH$3,'Summary sales'!$A$7:$BX$7,0))</f>
        <v>3750.7800000000279</v>
      </c>
      <c r="BJ19" s="325">
        <f t="shared" ref="BJ19:BJ22" si="367">BI19-BH19</f>
        <v>-249.21999999997206</v>
      </c>
      <c r="BK19" s="326">
        <f t="shared" ref="BK19:BK22" si="368">BI19/BH19</f>
        <v>0.93769500000000694</v>
      </c>
      <c r="BL19" s="325">
        <f>INDEX('SO MEI 2026 REV 4'!$B$6:$BH$52,MATCH(B19,'SO MEI 2026 REV 4'!$B$6:$B$52,0),MATCH($BL$3,'SO MEI 2026 REV 4'!$B$5:$XH$5,0))</f>
        <v>9000.0570967741915</v>
      </c>
      <c r="BM19" s="325">
        <f>INDEX('Summary sales'!$A$6:$BX$50,MATCH($B19,'Summary sales'!$A$6:$A$50,0),MATCH($BL$3,'Summary sales'!$A$7:$BX$7,0))</f>
        <v>9042.3599999998696</v>
      </c>
      <c r="BN19" s="325">
        <f t="shared" ref="BN19:BN22" si="369">BM19-BL19</f>
        <v>42.302903225678165</v>
      </c>
      <c r="BO19" s="326">
        <f t="shared" ref="BO19:BO22" si="370">BM19/BL19</f>
        <v>1.0047002927615694</v>
      </c>
      <c r="BP19" s="325">
        <f>INDEX('SO MEI 2026 REV 4'!$B$6:$BH$52,MATCH(B19,'SO MEI 2026 REV 4'!$B$6:$B$52,0),MATCH($BP$3,'SO MEI 2026 REV 4'!$B$5:$XH$5,0))</f>
        <v>1300</v>
      </c>
      <c r="BQ19" s="325">
        <f>INDEX('Summary sales'!$A$6:$BX$50,MATCH($B19,'Summary sales'!$A$6:$A$50,0),MATCH($BP$3,'Summary sales'!$A$7:$BX$7,0))</f>
        <v>1303.2600000000093</v>
      </c>
      <c r="BR19" s="325">
        <f t="shared" ref="BR19:BR22" si="371">BQ19-BP19</f>
        <v>3.2600000000093132</v>
      </c>
      <c r="BS19" s="326">
        <f t="shared" ref="BS19:BS22" si="372">BQ19/BP19</f>
        <v>1.0025076923076994</v>
      </c>
      <c r="BT19" s="325">
        <f>INDEX('SO MEI 2026 REV 4'!$B$6:$BH$52,MATCH(B19,'SO MEI 2026 REV 4'!$B$6:$B$52,0),MATCH($BT$3,'SO MEI 2026 REV 4'!$B$5:$XH$5,0))</f>
        <v>1000</v>
      </c>
      <c r="BU19" s="325">
        <f>INDEX('Summary sales'!$A$6:$BX$50,MATCH($B19,'Summary sales'!$A$6:$A$50,0),MATCH($BT$3,'Summary sales'!$A$7:$BX$7,0))</f>
        <v>698.72099999990314</v>
      </c>
      <c r="BV19" s="325">
        <f t="shared" ref="BV19:BV22" si="373">BU19-BT19</f>
        <v>-301.27900000009686</v>
      </c>
      <c r="BW19" s="326">
        <f t="shared" ref="BW19:BW22" si="374">BU19/BT19</f>
        <v>0.69872099999990311</v>
      </c>
      <c r="BX19" s="325">
        <f>INDEX('SO MEI 2026 REV 4'!$B$6:$BH$52,MATCH(B19,'SO MEI 2026 REV 4'!$B$6:$B$52,0),MATCH($BX$3,'SO MEI 2026 REV 4'!$B$5:$XH$5,0))</f>
        <v>5500</v>
      </c>
      <c r="BY19" s="325">
        <f ca="1">INDEX('Summary sales'!$A$6:$BX$50,MATCH($B19,'Summary sales'!$A$6:$A$50,0),MATCH($BX$3,'Summary sales'!$A$7:$BX$7,0))</f>
        <v>5572.8600000000006</v>
      </c>
      <c r="BZ19" s="325">
        <f t="shared" ref="BZ19:BZ22" ca="1" si="375">BY19-BX19</f>
        <v>72.860000000000582</v>
      </c>
      <c r="CA19" s="326">
        <f t="shared" ref="CA19:CA22" ca="1" si="376">BY19/BX19</f>
        <v>1.0132472727272728</v>
      </c>
      <c r="CB19" s="325">
        <f>INDEX('SO MEI 2026 REV 4'!$B$6:$BH$52,MATCH(B19,'SO MEI 2026 REV 4'!$B$6:$B$52,0),MATCH($CB$3,'SO MEI 2026 REV 4'!$B$5:$XH$5,0))</f>
        <v>70.054838709677327</v>
      </c>
      <c r="CC19" s="325">
        <f>INDEX('Summary sales'!$A$6:$BX$50,MATCH($B19,'Summary sales'!$A$6:$A$50,0),MATCH($CB$3,'Summary sales'!$A$7:$BX$7,0))</f>
        <v>0</v>
      </c>
      <c r="CD19" s="325">
        <f t="shared" ref="CD19:CD22" si="377">CC19-CB19</f>
        <v>-70.054838709677327</v>
      </c>
      <c r="CE19" s="326">
        <f t="shared" ref="CE19:CE22" si="378">CC19/CB19</f>
        <v>0</v>
      </c>
      <c r="CF19" s="325">
        <f>INDEX('SO MEI 2026 REV 4'!$B$6:$BH$52,MATCH(B19,'SO MEI 2026 REV 4'!$B$6:$B$52,0),MATCH($CF$3,'SO MEI 2026 REV 4'!$B$5:$XH$5,0))</f>
        <v>89.451612903225808</v>
      </c>
      <c r="CG19" s="325">
        <f>INDEX('Summary sales'!$A$6:$BX$50,MATCH($B19,'Summary sales'!$A$6:$A$50,0),MATCH($CF$3,'Summary sales'!$A$7:$BX$7,0))</f>
        <v>44.170000000012806</v>
      </c>
      <c r="CH19" s="325">
        <f t="shared" ref="CH19:CH22" si="379">CG19-CF19</f>
        <v>-45.281612903213002</v>
      </c>
      <c r="CI19" s="326">
        <f t="shared" ref="CI19:CI22" si="380">CG19/CF19</f>
        <v>0.49378651280216262</v>
      </c>
      <c r="CJ19" s="325">
        <f>INDEX('SO MEI 2026 REV 4'!$B$6:$BH$52,MATCH(B19,'SO MEI 2026 REV 4'!$B$6:$B$52,0),MATCH($CJ$3,'SO MEI 2026 REV 4'!$B$5:$XH$5,0))</f>
        <v>3500</v>
      </c>
      <c r="CK19" s="325">
        <f>INDEX('Summary sales'!$A$6:$BX$50,MATCH($B19,'Summary sales'!$A$6:$A$50,0),MATCH($CJ$3,'Summary sales'!$A$7:$BX$7,0))</f>
        <v>3225.6000000000931</v>
      </c>
      <c r="CL19" s="325">
        <f t="shared" ref="CL19:CL22" si="381">CK19-CJ19</f>
        <v>-274.39999999990687</v>
      </c>
      <c r="CM19" s="326">
        <f t="shared" ref="CM19:CM22" si="382">CK19/CJ19</f>
        <v>0.92160000000002662</v>
      </c>
      <c r="CN19" s="325">
        <f>INDEX('SO MEI 2026 REV 4'!$B$6:$BH$52,MATCH(B19,'SO MEI 2026 REV 4'!$B$6:$B$52,0),MATCH($CN$3,'SO MEI 2026 REV 4'!$B$5:$XH$5,0))</f>
        <v>3000</v>
      </c>
      <c r="CO19" s="325">
        <f>INDEX('Summary sales'!$A$6:$BX$50,MATCH($B19,'Summary sales'!$A$6:$A$50,0),MATCH($CN$3,'Summary sales'!$A$7:$BX$7,0))</f>
        <v>6105.0999999996275</v>
      </c>
      <c r="CP19" s="325">
        <f t="shared" ref="CP19:CP22" si="383">CO19-CN19</f>
        <v>3105.0999999996275</v>
      </c>
      <c r="CQ19" s="325">
        <f>INDEX('SO MEI 2026 REV 4'!$B$6:$BH$52,MATCH(B19,'SO MEI 2026 REV 4'!$B$6:$B$52,0),MATCH($CQ$3,'SO MEI 2026 REV 4'!$B$5:$XH$5,0))</f>
        <v>0</v>
      </c>
      <c r="CR19" s="325">
        <f>INDEX('Summary sales'!$A$6:$BX$50,MATCH($B19,'Summary sales'!$A$6:$A$50,0),MATCH($CQ$3,'Summary sales'!$A$7:$BX$7,0))</f>
        <v>0</v>
      </c>
      <c r="CS19" s="325">
        <f t="shared" ref="CS19:CS25" si="384">CR19-CQ19</f>
        <v>0</v>
      </c>
      <c r="CT19" s="326">
        <f t="shared" ref="CT19:CT22" si="385">CO19/CN19</f>
        <v>2.0350333333332093</v>
      </c>
      <c r="CU19" s="325">
        <f>INDEX('SO MEI 2026 REV 4'!$B$6:$BH$52,MATCH(B19,'SO MEI 2026 REV 4'!$B$6:$B$52,0),MATCH($CU$3,'SO MEI 2026 REV 4'!$B$5:$XH$5,0))</f>
        <v>2000</v>
      </c>
      <c r="CV19" s="325">
        <f>INDEX('Summary sales'!$A$6:$BX$50,MATCH($B19,'Summary sales'!$A$6:$A$50,0),MATCH($CU$3,'Summary sales'!$A$7:$BX$7,0))</f>
        <v>5353.1000000000931</v>
      </c>
      <c r="CW19" s="325">
        <f t="shared" ref="CW19:CW22" si="386">CV19-CU19</f>
        <v>3353.1000000000931</v>
      </c>
      <c r="CX19" s="326">
        <f t="shared" ref="CX19:CX22" si="387">CV19/CU19</f>
        <v>2.6765500000000464</v>
      </c>
      <c r="CY19" s="325">
        <f>INDEX('SO MEI 2026 REV 4'!$B$6:$BH$52,MATCH(B19,'SO MEI 2026 REV 4'!$B$6:$B$52,0),MATCH($CY$3,'SO MEI 2026 REV 4'!$B$5:$XH$5,0))</f>
        <v>5000</v>
      </c>
      <c r="CZ19" s="325">
        <f>INDEX('Summary sales'!$A$6:$BX$50,MATCH($B19,'Summary sales'!$A$6:$A$50,0),MATCH($CY$3,'Summary sales'!$A$7:$BX$7,0))</f>
        <v>3016.1999999999534</v>
      </c>
      <c r="DA19" s="325">
        <f t="shared" ref="DA19:DA22" si="388">CZ19-CY19</f>
        <v>-1983.8000000000466</v>
      </c>
      <c r="DB19" s="326">
        <f t="shared" ref="DB19:DB22" si="389">CZ19/CY19</f>
        <v>0.60323999999999067</v>
      </c>
      <c r="DC19" s="325">
        <f>INDEX('SO MEI 2026 REV 4'!$B$6:$BH$52,MATCH(B19,'SO MEI 2026 REV 4'!$B$6:$B$52,0),MATCH($DC$3,'SO MEI 2026 REV 4'!$B$5:$XH$5,0))</f>
        <v>16000</v>
      </c>
      <c r="DD19" s="325">
        <f>INDEX('Summary sales'!$A$6:$BX$50,MATCH($B19,'Summary sales'!$A$6:$A$50,0),MATCH($DC$3,'Summary sales'!$A$7:$BX$7,0))</f>
        <v>17477.267000004649</v>
      </c>
      <c r="DE19" s="325">
        <f t="shared" ref="DE19:DE22" si="390">DD19-DC19</f>
        <v>1477.2670000046492</v>
      </c>
      <c r="DF19" s="326">
        <f t="shared" ref="DF19:DF22" si="391">DD19/DC19</f>
        <v>1.0923291875002905</v>
      </c>
      <c r="DG19" s="325">
        <f>INDEX('SO MEI 2026 REV 4'!$B$6:$BH$52,MATCH(B19,'SO MEI 2026 REV 4'!$B$6:$B$52,0),MATCH($DG$3,'SO MEI 2026 REV 4'!$B$5:$XH$5,0))</f>
        <v>2020.8603225806426</v>
      </c>
      <c r="DH19" s="325">
        <f>INDEX('Summary sales'!$A$6:$BX$50,MATCH($B19,'Summary sales'!$A$6:$A$50,0),MATCH($DG$3,'Summary sales'!$A$7:$BX$7,0))</f>
        <v>2005.8899999996647</v>
      </c>
      <c r="DI19" s="325">
        <f t="shared" ref="DI19:DI22" si="392">DH19-DG19</f>
        <v>-14.970322580977836</v>
      </c>
      <c r="DJ19" s="326">
        <f t="shared" ref="DJ19:DJ22" si="393">DH19/DG19</f>
        <v>0.99259210425693312</v>
      </c>
      <c r="DK19" s="325">
        <f>INDEX('SO MEI 2026 REV 4'!$B$6:$BH$52,MATCH(B19,'SO MEI 2026 REV 4'!$B$6:$B$52,0),MATCH($DK$3,'SO MEI 2026 REV 4'!$B$5:$XH$5,0))</f>
        <v>800</v>
      </c>
      <c r="DL19" s="325">
        <f>INDEX('Summary sales'!$A$6:$BX$50,MATCH($B19,'Summary sales'!$A$6:$A$50,0),MATCH($DK$3,'Summary sales'!$A$7:$BX$7,0))</f>
        <v>946.79999999993015</v>
      </c>
      <c r="DM19" s="325">
        <f t="shared" ref="DM19:DM22" si="394">DL19-DK19</f>
        <v>146.79999999993015</v>
      </c>
      <c r="DN19" s="326">
        <f t="shared" ref="DN19:DN22" si="395">DL19/DK19</f>
        <v>1.1834999999999127</v>
      </c>
      <c r="DO19" s="325">
        <f>INDEX('SO MEI 2026 REV 4'!$B$6:$BH$52,MATCH(B19,'SO MEI 2026 REV 4'!$B$6:$B$52,0),MATCH($DO$3,'SO MEI 2026 REV 4'!$B$5:$XH$5,0))</f>
        <v>7200</v>
      </c>
      <c r="DP19" s="325">
        <f>INDEX('Summary sales'!$A$6:$BX$50,MATCH($B19,'Summary sales'!$A$6:$A$50,0),MATCH($DO$3,'Summary sales'!$A$7:$BX$7,0))</f>
        <v>7616.410000000149</v>
      </c>
      <c r="DQ19" s="325">
        <f t="shared" ref="DQ19:DQ22" si="396">DP19-DO19</f>
        <v>416.41000000014901</v>
      </c>
      <c r="DR19" s="326">
        <f t="shared" ref="DR19:DR22" si="397">DP19/DO19</f>
        <v>1.0578347222222428</v>
      </c>
      <c r="DS19" s="325">
        <f>INDEX('SO MEI 2026 REV 4'!$B$6:$BH$52,MATCH(B19,'SO MEI 2026 REV 4'!$B$6:$B$52,0),MATCH($DS$3,'SO MEI 2026 REV 4'!$B$5:$XH$5,0))</f>
        <v>3499.876774193548</v>
      </c>
      <c r="DT19" s="325">
        <f>INDEX('Summary sales'!$A$6:$BX$50,MATCH($B19,'Summary sales'!$A$6:$A$50,0),MATCH($DS$3,'Summary sales'!$A$7:$BX$7,0))</f>
        <v>3084.7000000000116</v>
      </c>
      <c r="DU19" s="325">
        <f t="shared" ref="DU19:DU22" si="398">DT19-DS19</f>
        <v>-415.1767741935364</v>
      </c>
      <c r="DV19" s="326">
        <f t="shared" ref="DV19:DV22" si="399">DT19/DS19</f>
        <v>0.88137388800232752</v>
      </c>
      <c r="DW19" s="325">
        <f>INDEX('SO MEI 2026 REV 4'!$B$6:$BH$52,MATCH(B19,'SO MEI 2026 REV 4'!$B$6:$B$52,0),MATCH($DW$3,'SO MEI 2026 REV 4'!$B$5:$XH$5,0))</f>
        <v>2043.2745161290325</v>
      </c>
      <c r="DX19" s="325">
        <f>INDEX('Summary sales'!$A$6:$BX$50,MATCH($B19,'Summary sales'!$A$6:$A$50,0),MATCH($DW$3,'Summary sales'!$A$7:$BX$7,0))</f>
        <v>1487.0300000000279</v>
      </c>
      <c r="DY19" s="325">
        <f t="shared" ref="DY19:DY22" si="400">DX19-DW19</f>
        <v>-556.24451612900452</v>
      </c>
      <c r="DZ19" s="326">
        <f t="shared" ref="DZ19:DZ22" si="401">DX19/DW19</f>
        <v>0.7277680939403065</v>
      </c>
      <c r="EA19" s="325">
        <f>INDEX('SO MEI 2026 REV 4'!$B$6:$BH$52,MATCH(B19,'SO MEI 2026 REV 4'!$B$6:$B$52,0),MATCH($EA$3,'SO MEI 2026 REV 4'!$B$5:$XH$5,0))</f>
        <v>1999.5303225806451</v>
      </c>
      <c r="EB19" s="325">
        <f>INDEX('Summary sales'!$A$6:$BX$50,MATCH($B19,'Summary sales'!$A$6:$A$50,0),MATCH($EA$3,'Summary sales'!$A$7:$BX$7,0))</f>
        <v>1979.3699999999953</v>
      </c>
      <c r="EC19" s="325">
        <f t="shared" ref="EC19:EC22" si="402">EB19-EA19</f>
        <v>-20.16032258064979</v>
      </c>
      <c r="ED19" s="326">
        <f t="shared" ref="ED19:ED22" si="403">EB19/EA19</f>
        <v>0.98991747094156068</v>
      </c>
      <c r="EE19" s="325">
        <f>INDEX('SO MEI 2026 REV 4'!$B$6:$BH$52,MATCH(B19,'SO MEI 2026 REV 4'!$B$6:$B$52,0),MATCH($EE$3,'SO MEI 2026 REV 4'!$B$5:$XH$5,0))</f>
        <v>1000</v>
      </c>
      <c r="EF19" s="325">
        <f>INDEX('Summary sales'!$A$6:$BX$50,MATCH($B19,'Summary sales'!$A$6:$A$50,0),MATCH($EE$3,'Summary sales'!$A$7:$BX$7,0))</f>
        <v>1540.2800000000279</v>
      </c>
      <c r="EG19" s="325">
        <f t="shared" ref="EG19:EG22" si="404">EF19-EE19</f>
        <v>540.28000000002794</v>
      </c>
      <c r="EH19" s="326">
        <f t="shared" ref="EH19:EH22" si="405">EF19/EE19</f>
        <v>1.5402800000000278</v>
      </c>
      <c r="EI19" s="325">
        <f>INDEX('SO MEI 2026 REV 4'!$B$6:$BH$52,MATCH(B19,'SO MEI 2026 REV 4'!$B$6:$B$52,0),MATCH($EI$3,'SO MEI 2026 REV 4'!$B$5:$XH$5,0))</f>
        <v>11007.047419354845</v>
      </c>
      <c r="EJ19" s="325">
        <f>INDEX('Summary sales'!$A$6:$BX$50,MATCH($B19,'Summary sales'!$A$6:$A$50,0),MATCH($EI$3,'Summary sales'!$A$7:$BX$7,0))</f>
        <v>10078.679999999702</v>
      </c>
      <c r="EK19" s="325">
        <f t="shared" ref="EK19:EK22" si="406">EJ19-EI19</f>
        <v>-928.36741935514328</v>
      </c>
      <c r="EL19" s="326">
        <f t="shared" ref="EL19:EL22" si="407">EJ19/EI19</f>
        <v>0.91565699828614366</v>
      </c>
      <c r="EM19" s="325">
        <f>INDEX('SO MEI 2026 REV 4'!$B$6:$BH$52,MATCH(B19,'SO MEI 2026 REV 4'!$B$6:$B$52,0),MATCH($EM$3,'SO MEI 2026 REV 4'!$B$5:$XH$5,0))</f>
        <v>1519.5448387096778</v>
      </c>
      <c r="EN19" s="325">
        <f>INDEX('Summary sales'!$A$6:$BX$50,MATCH($B19,'Summary sales'!$A$6:$A$50,0),MATCH($EM$3,'Summary sales'!$A$7:$BX$7,0))</f>
        <v>2327.1699999999255</v>
      </c>
      <c r="EO19" s="325">
        <f t="shared" ref="EO19:EO22" si="408">EN19-EM19</f>
        <v>807.62516129024766</v>
      </c>
      <c r="EP19" s="326">
        <f t="shared" ref="EP19:EP22" si="409">EN19/EM19</f>
        <v>1.5314914971354467</v>
      </c>
      <c r="EQ19" s="325">
        <f>INDEX('SO MEI 2026 REV 4'!$B$6:$BH$52,MATCH(B19,'SO MEI 2026 REV 4'!$B$6:$B$52,0),MATCH($EQ$3,'SO MEI 2026 REV 4'!$B$5:$XH$5,0))</f>
        <v>3999.6741935483842</v>
      </c>
      <c r="ER19" s="325">
        <f>INDEX('Summary sales'!$A$6:$BX$50,MATCH($B19,'Summary sales'!$A$6:$A$50,0),MATCH($EQ$3,'Summary sales'!$A$7:$BX$7,0))</f>
        <v>13981.240000000224</v>
      </c>
      <c r="ES19" s="325">
        <f t="shared" ref="ES19:ES22" si="410">ER19-EQ19</f>
        <v>9981.5658064518393</v>
      </c>
      <c r="ET19" s="326">
        <f t="shared" ref="ET19:ET22" si="411">ER19/EQ19</f>
        <v>3.4955947218282075</v>
      </c>
      <c r="EU19" s="325">
        <f>INDEX('SO MEI 2026 REV 4'!$B$6:$BH$52,MATCH(B19,'SO MEI 2026 REV 4'!$B$6:$B$52,0),MATCH($EU$3,'SO MEI 2026 REV 4'!$B$5:$XH$5,0))</f>
        <v>7000</v>
      </c>
      <c r="EV19" s="325">
        <f>INDEX('Summary sales'!$A$6:$BX$50,MATCH(B19,'Summary sales'!$A$6:$A$50,0),MATCH($EU$3,'Summary sales'!$A$7:$BX$7,0))</f>
        <v>7901.4200000000419</v>
      </c>
      <c r="EW19" s="325">
        <f t="shared" ref="EW19:EW22" si="412">EV19-EU19</f>
        <v>901.42000000004191</v>
      </c>
      <c r="EX19" s="326">
        <f t="shared" ref="EX19:EX22" si="413">EV19/EU19</f>
        <v>1.1287742857142917</v>
      </c>
      <c r="EY19" s="325">
        <f>INDEX('SO MEI 2026 REV 4'!$B$6:$BH$52,MATCH(B19,'SO MEI 2026 REV 4'!$B$6:$B$52,0),MATCH($EY$3,'SO MEI 2026 REV 4'!$B$5:$XH$5,0))</f>
        <v>5000</v>
      </c>
      <c r="EZ19" s="325">
        <f>INDEX('Summary sales'!$A$6:$BX$50,MATCH($B19,'Summary sales'!$A$6:$A$50,0),MATCH($EY$3,'Summary sales'!$A$7:$BX$7,0))</f>
        <v>6338.1699999999255</v>
      </c>
      <c r="FA19" s="325">
        <f t="shared" ref="FA19:FA22" si="414">EZ19-EY19</f>
        <v>1338.1699999999255</v>
      </c>
      <c r="FB19" s="326">
        <f t="shared" ref="FB19:FB22" si="415">EZ19/EY19</f>
        <v>1.2676339999999851</v>
      </c>
      <c r="FC19" s="325">
        <f>INDEX('SO MEI 2026 REV 4'!$B$6:$BH$52,MATCH(B19,'SO MEI 2026 REV 4'!$B$6:$B$52,0),MATCH($FC$3,'SO MEI 2026 REV 4'!$B$5:$XH$5,0))</f>
        <v>36000</v>
      </c>
      <c r="FD19" s="325">
        <f>INDEX('Summary sales'!$A$6:$BX$50,MATCH($B19,'Summary sales'!$A$6:$A$50,0),MATCH($FC$3,'Summary sales'!$A$7:$BX$7,0))</f>
        <v>58696.990000000224</v>
      </c>
      <c r="FE19" s="325">
        <f t="shared" ref="FE19:FE22" si="416">FD19-FC19</f>
        <v>22696.990000000224</v>
      </c>
      <c r="FF19" s="326">
        <f t="shared" ref="FF19:FF22" si="417">FD19/FC19</f>
        <v>1.6304719444444506</v>
      </c>
      <c r="FG19" s="325">
        <f>INDEX('SO MEI 2026 REV 4'!$B$6:$BH$52,MATCH(B19,'SO MEI 2026 REV 4'!$B$6:$B$52,0),MATCH($FG$3,'SO MEI 2026 REV 4'!$B$5:$XH$5,0))</f>
        <v>8000</v>
      </c>
      <c r="FH19" s="325">
        <f>INDEX('Summary sales'!$A$6:$BX$50,MATCH(B19,'Summary sales'!$A$6:$A$50,0),MATCH($FG$3,'Summary sales'!$A$7:$BX$7,0))</f>
        <v>8636.9499999999534</v>
      </c>
      <c r="FI19" s="325">
        <f t="shared" ref="FI19:FI22" si="418">FH19-FG19</f>
        <v>636.94999999995343</v>
      </c>
      <c r="FJ19" s="326">
        <f t="shared" ref="FJ19:FJ22" si="419">FH19/FG19</f>
        <v>1.0796187499999941</v>
      </c>
      <c r="FK19" s="325">
        <f>INDEX('SO MEI 2026 REV 4'!$B$6:$BH$52,MATCH(B19,'SO MEI 2026 REV 4'!$B$6:$B$52,0),MATCH($FK$3,'SO MEI 2026 REV 4'!$B$5:$XH$5,0))</f>
        <v>3500</v>
      </c>
      <c r="FL19" s="325">
        <f>INDEX('Summary sales'!$A$6:$BX$50,MATCH(B19,'Summary sales'!$A$6:$A$50,0),MATCH($FK$3,'Summary sales'!$A$7:$BX$7,0))</f>
        <v>3601.5</v>
      </c>
      <c r="FM19" s="325">
        <f t="shared" ref="FM19:FM22" si="420">FL19-FK19</f>
        <v>101.5</v>
      </c>
      <c r="FN19" s="326">
        <f t="shared" ref="FN19:FN22" si="421">FL19/FK19</f>
        <v>1.0289999999999999</v>
      </c>
      <c r="FO19" s="325">
        <f>INDEX('SO MEI 2026 REV 4'!$B$6:$BH$52,MATCH(B19,'SO MEI 2026 REV 4'!$B$6:$B$52,0),MATCH($FO$3,'SO MEI 2026 REV 4'!$B$5:$XH$5,0))</f>
        <v>726.8151612903232</v>
      </c>
      <c r="FP19" s="325">
        <f>INDEX('Summary sales'!$A$6:$BX$50,MATCH(B19,'Summary sales'!$A$6:$A$50,0),MATCH($FO$3,'Summary sales'!$A$7:$BX$7,0))</f>
        <v>802.53999999992084</v>
      </c>
      <c r="FQ19" s="325">
        <f t="shared" ref="FQ19:FQ22" si="422">FP19-FO19</f>
        <v>75.724838709597634</v>
      </c>
      <c r="FR19" s="326">
        <f t="shared" ref="FR19:FR22" si="423">FP19/FO19</f>
        <v>1.1041872029405144</v>
      </c>
      <c r="FS19" s="325">
        <f>INDEX('SO MEI 2026 REV 4'!$B$6:$BH$52,MATCH(B19,'SO MEI 2026 REV 4'!$B$6:$B$52,0),MATCH($FS$3,'SO MEI 2026 REV 4'!$B$5:$XH$5,0))</f>
        <v>3018.0416129032269</v>
      </c>
      <c r="FT19" s="325">
        <f>INDEX('Summary sales'!$A$6:$BX$50,MATCH(B19,'Summary sales'!$A$6:$A$50,0),MATCH($FS$3,'Summary sales'!$A$7:$BX$7,0))</f>
        <v>3706.1699999999255</v>
      </c>
      <c r="FU19" s="325">
        <f t="shared" ref="FU19:FU22" si="424">FT19-FS19</f>
        <v>688.12838709669859</v>
      </c>
      <c r="FV19" s="326">
        <f t="shared" ref="FV19:FV22" si="425">FT19/FS19</f>
        <v>1.2280049367625347</v>
      </c>
      <c r="FW19" s="325">
        <f>INDEX('SO MEI 2026 REV 4'!$B$6:$BH$52,MATCH(B19,'SO MEI 2026 REV 4'!$B$6:$B$52,0),MATCH($FW$3,'SO MEI 2026 REV 4'!$B$5:$XH$5,0))</f>
        <v>2044.9996774193546</v>
      </c>
      <c r="FX19" s="325">
        <f>INDEX('Summary sales'!$A$6:$BX$50,MATCH(B19,'Summary sales'!$A$6:$A$50,0),MATCH($FW$3,'Summary sales'!$A$7:$BX$7,0))</f>
        <v>2296.3500000000931</v>
      </c>
      <c r="FY19" s="325">
        <f t="shared" ref="FY19:FY22" si="426">FX19-FW19</f>
        <v>251.35032258073852</v>
      </c>
      <c r="FZ19" s="326">
        <f t="shared" ref="FZ19:FZ22" si="427">FX19/FW19</f>
        <v>1.1229097125814342</v>
      </c>
      <c r="GA19" s="325">
        <f>INDEX('SO MEI 2026 REV 4'!$B$6:$BH$52,MATCH(B19,'SO MEI 2026 REV 4'!$B$6:$B$52,0),MATCH($GA$3,'SO MEI 2026 REV 4'!$B$5:$XH$5,0))</f>
        <v>369.61070967741654</v>
      </c>
      <c r="GB19" s="325">
        <f>INDEX('Summary sales'!$A$6:$BX$50,MATCH(B19,'Summary sales'!$A$6:$A$50,0),MATCH($GA$3,'Summary sales'!$A$7:$BX$7,0))</f>
        <v>1378.517000000109</v>
      </c>
      <c r="GC19" s="325">
        <f t="shared" ref="GC19:GC22" si="428">GB19-GA19</f>
        <v>1008.9062903226925</v>
      </c>
      <c r="GD19" s="326">
        <f t="shared" ref="GD19:GD22" si="429">GB19/GA19</f>
        <v>3.7296457161731893</v>
      </c>
      <c r="GE19" s="325">
        <f>INDEX('SO MEI 2026 REV 4'!$B$6:$BH$52,MATCH(B19,'SO MEI 2026 REV 4'!$B$6:$B$52,0),MATCH($GE$3,'SO MEI 2026 REV 4'!$B$5:$XH$5,0))</f>
        <v>0</v>
      </c>
      <c r="GF19" s="325">
        <f>INDEX('Summary sales'!$A$6:$BX$50,MATCH(B19,'Summary sales'!$A$6:$A$50,0),MATCH($GE$3,'Summary sales'!$A$7:$BX$7,0))</f>
        <v>0</v>
      </c>
      <c r="GG19" s="325">
        <f t="shared" ref="GG19:GG22" si="430">GF19-GE19</f>
        <v>0</v>
      </c>
      <c r="GH19" s="326" t="e">
        <f t="shared" ref="GH19:GH22" si="431">GF19/GE19</f>
        <v>#DIV/0!</v>
      </c>
      <c r="GI19" s="325">
        <f>INDEX('SO MEI 2026 REV 4'!$B$6:$BH$52,MATCH(B19,'SO MEI 2026 REV 4'!$B$6:$B$52,0),MATCH($GI$3,'SO MEI 2026 REV 4'!$B$5:$XH$5,0))</f>
        <v>0</v>
      </c>
      <c r="GJ19" s="325">
        <f>INDEX('Summary sales'!$A$6:$BX$50,MATCH($B19,'Summary sales'!$A$6:$A$50,0),MATCH($GI$3,'Summary sales'!$A$7:$BX$7,0))</f>
        <v>0</v>
      </c>
      <c r="GK19" s="325">
        <f t="shared" ref="GK19:GK22" si="432">GJ19-GI19</f>
        <v>0</v>
      </c>
      <c r="GL19" s="326" t="e">
        <f t="shared" ref="GL19:GL22" si="433">GJ19/GI19</f>
        <v>#DIV/0!</v>
      </c>
      <c r="GM19" s="325">
        <f>INDEX('SO MEI 2026 REV 4'!$B$6:$BH$52,MATCH(B19,'SO MEI 2026 REV 4'!$B$6:$B$52,0),MATCH($GM$3,'SO MEI 2026 REV 4'!$B$5:$XH$5,0))</f>
        <v>1121.900322580635</v>
      </c>
      <c r="GN19" s="325">
        <f>INDEX('Summary sales'!$A$6:$BX$50,MATCH($B19,'Summary sales'!$A$6:$A$50,0),MATCH($GM$3,'Summary sales'!$A$7:$BX$7,0))</f>
        <v>1340.9199999999255</v>
      </c>
      <c r="GO19" s="325">
        <f t="shared" ref="GO19:GO22" si="434">GN19-GM19</f>
        <v>219.01967741929047</v>
      </c>
      <c r="GP19" s="326">
        <f t="shared" ref="GP19:GP22" si="435">GN19/GM19</f>
        <v>1.1952220469243593</v>
      </c>
      <c r="GQ19" s="325">
        <f>INDEX('SO MEI 2026 REV 4'!$B$6:$BH$52,MATCH(B19,'SO MEI 2026 REV 4'!$B$6:$B$52,0),MATCH($GQ$3,'SO MEI 2026 REV 4'!$B$5:$XH$5,0))</f>
        <v>1800</v>
      </c>
      <c r="GR19" s="325">
        <f>INDEX('Summary sales'!$A$6:$BX$50,MATCH(B19,'Summary sales'!$A$6:$A$50,0),MATCH($GQ$3,'Summary sales'!$A$7:$BX$7,0))</f>
        <v>1918.6610000000801</v>
      </c>
      <c r="GS19" s="325">
        <f t="shared" ref="GS19:GS22" si="436">GR19-GQ19</f>
        <v>118.66100000008009</v>
      </c>
      <c r="GT19" s="326">
        <f t="shared" ref="GT19:GT22" si="437">GR19/GQ19</f>
        <v>1.0659227777778222</v>
      </c>
      <c r="GU19" s="325">
        <f>INDEX('SO MEI 2026 REV 4'!$B$6:$BH$52,MATCH(B19,'SO MEI 2026 REV 4'!$B$6:$B$52,0),MATCH($GU$3,'SO MEI 2026 REV 4'!$B$5:$XH$5,0))</f>
        <v>2499.7025806451697</v>
      </c>
      <c r="GV19" s="325">
        <f>INDEX('Summary sales'!$A$6:$BX$50,MATCH(B19,'Summary sales'!$A$6:$A$50,0),MATCH($GU$3,'Summary sales'!$A$7:$BX$7,0))</f>
        <v>324.78999999957159</v>
      </c>
      <c r="GW19" s="325">
        <f t="shared" ref="GW19:GW22" si="438">GV19-GU19</f>
        <v>-2174.9125806455982</v>
      </c>
      <c r="GX19" s="326">
        <f t="shared" ref="GX19:GX22" si="439">GV19/GU19</f>
        <v>0.12993145765195144</v>
      </c>
      <c r="GY19" s="325">
        <f>INDEX('SO MEI 2026 REV 4'!$B$6:$BH$52,MATCH(B19,'SO MEI 2026 REV 4'!$B$6:$B$52,0),MATCH($GY$3,'SO MEI 2026 REV 4'!$B$5:$XH$5,0))</f>
        <v>6600.0622580645213</v>
      </c>
      <c r="GZ19" s="325">
        <f>INDEX('Summary sales'!$A$6:$BX$50,MATCH(B19,'Summary sales'!$A$6:$A$50,0),MATCH($GY$3,'Summary sales'!$A$7:$BX$7,0))</f>
        <v>4934.91</v>
      </c>
      <c r="HA19" s="325">
        <f t="shared" ref="HA19:HA22" si="440">GZ19-GY19</f>
        <v>-1665.1522580645214</v>
      </c>
      <c r="HB19" s="326">
        <f t="shared" ref="HB19:HB22" si="441">GZ19/GY19</f>
        <v>0.74770658321746952</v>
      </c>
      <c r="HC19" s="325">
        <f>INDEX('SO MEI 2026 REV 4'!$B$6:$BH$52,MATCH(B19,'SO MEI 2026 REV 4'!$B$6:$B$52,0),MATCH($HC$3,'SO MEI 2026 REV 4'!$B$5:$XH$5,0))</f>
        <v>0</v>
      </c>
      <c r="HD19" s="325">
        <f>INDEX('Summary sales'!$A$6:$BX$50,MATCH(B19,'Summary sales'!$A$6:$A$50,0),MATCH($HC$3,'Summary sales'!$A$7:$BX$7,0))</f>
        <v>0</v>
      </c>
      <c r="HE19" s="325">
        <f t="shared" ref="HE19:HE22" si="442">HD19-HC19</f>
        <v>0</v>
      </c>
      <c r="HF19" s="366" t="e">
        <f t="shared" ref="HF19:HF22" si="443">HD19/HC19</f>
        <v>#DIV/0!</v>
      </c>
    </row>
    <row r="20" spans="1:214" ht="15" customHeight="1">
      <c r="A20" s="641"/>
      <c r="B20" s="323">
        <f t="shared" ref="B20:B22" si="444">B19+1</f>
        <v>46154</v>
      </c>
      <c r="C20" s="324" t="str">
        <f t="shared" si="336"/>
        <v>Sel</v>
      </c>
      <c r="D20" s="325">
        <f t="shared" si="337"/>
        <v>218877.61587096774</v>
      </c>
      <c r="E20" s="325">
        <f t="shared" ca="1" si="338"/>
        <v>221547.97500000006</v>
      </c>
      <c r="F20" s="325">
        <f t="shared" ca="1" si="339"/>
        <v>2670.3591290323238</v>
      </c>
      <c r="G20" s="326">
        <f t="shared" ca="1" si="340"/>
        <v>1.0122002385598285</v>
      </c>
      <c r="H20" s="325">
        <f>INDEX('SO MEI 2026 REV 4'!$B$6:$BH$52,MATCH(B20,'SO MEI 2026 REV 4'!$B$6:$B$52,0),MATCH($H$3,'SO MEI 2026 REV 4'!$B$5:$XH$5,0))</f>
        <v>1199.5729032258068</v>
      </c>
      <c r="I20" s="325">
        <f>INDEX('Summary sales'!$A$6:$BX$50,MATCH(B20,'Summary sales'!$A$6:$A$50,0),MATCH($H$3,'Summary sales'!$A$7:$BX$7,0))</f>
        <v>794.96999999997206</v>
      </c>
      <c r="J20" s="325">
        <f t="shared" si="341"/>
        <v>-404.60290322583478</v>
      </c>
      <c r="K20" s="326">
        <f t="shared" si="342"/>
        <v>0.66271086806161994</v>
      </c>
      <c r="L20" s="325">
        <f>INDEX('SO MEI 2026 REV 4'!$B$6:$BH$52,MATCH(B20,'SO MEI 2026 REV 4'!$B$6:$B$52,0),MATCH($L$3,'SO MEI 2026 REV 4'!$B$5:$XH$5,0))</f>
        <v>2000</v>
      </c>
      <c r="M20" s="325">
        <f>INDEX('Summary sales'!$A$6:$BX$50,MATCH($B20,'Summary sales'!$A$6:$A$50,0),MATCH($L$3,'Summary sales'!$A$7:$BX$7,0))</f>
        <v>1804.0099999997765</v>
      </c>
      <c r="N20" s="325">
        <f t="shared" si="343"/>
        <v>-195.99000000022352</v>
      </c>
      <c r="O20" s="326">
        <f t="shared" si="344"/>
        <v>0.90200499999988826</v>
      </c>
      <c r="P20" s="325">
        <f>INDEX('SO MEI 2026 REV 4'!$B$6:$BH$52,MATCH(B20,'SO MEI 2026 REV 4'!$B$6:$B$52,0),MATCH($P$3,'SO MEI 2026 REV 4'!$B$5:$XH$5,0))</f>
        <v>1129.7312903225857</v>
      </c>
      <c r="Q20" s="325">
        <f>INDEX('Summary sales'!$A$6:$BX$50,MATCH($B20,'Summary sales'!$A$6:$A$50,0),MATCH($P$3,'Summary sales'!$A$7:$BX$7,0))</f>
        <v>1228.1899999999441</v>
      </c>
      <c r="R20" s="325">
        <f t="shared" si="345"/>
        <v>98.458709677358456</v>
      </c>
      <c r="S20" s="326">
        <f t="shared" si="346"/>
        <v>1.0871523259741211</v>
      </c>
      <c r="T20" s="325">
        <f>INDEX('SO MEI 2026 REV 4'!$B$6:$BH$52,MATCH(B20,'SO MEI 2026 REV 4'!$B$6:$B$52,0),MATCH($T$3,'SO MEI 2026 REV 4'!$B$5:$XH$5,0))</f>
        <v>3282.5161290322658</v>
      </c>
      <c r="U20" s="325">
        <f>INDEX('Summary sales'!$A$6:$BX$50,MATCH($B20,'Summary sales'!$A$6:$A$50,0),MATCH($T$3,'Summary sales'!$A$7:$BX$7,0))</f>
        <v>4655.1999999997206</v>
      </c>
      <c r="V20" s="325">
        <f t="shared" si="347"/>
        <v>1372.6838709674548</v>
      </c>
      <c r="W20" s="326">
        <f t="shared" si="348"/>
        <v>1.4181803887654141</v>
      </c>
      <c r="X20" s="325">
        <f>INDEX('SO MEI 2026 REV 4'!$B$6:$BH$52,MATCH(B20,'SO MEI 2026 REV 4'!$B$6:$B$52,0),MATCH($X$3,'SO MEI 2026 REV 4'!$B$5:$XH$5,0))</f>
        <v>644.02064516129087</v>
      </c>
      <c r="Y20" s="325">
        <f>INDEX('Summary sales'!$A$6:$BX$50,MATCH($B20,'Summary sales'!$A$6:$A$50,0),MATCH($X$3,'Summary sales'!$A$7:$BX$7,0))</f>
        <v>679.98999999999069</v>
      </c>
      <c r="Z20" s="325">
        <f t="shared" si="349"/>
        <v>35.969354838699815</v>
      </c>
      <c r="AA20" s="326">
        <f t="shared" si="350"/>
        <v>1.0558512450011468</v>
      </c>
      <c r="AB20" s="325">
        <f>INDEX('SO MEI 2026 REV 4'!$B$6:$BH$52,MATCH(B20,'SO MEI 2026 REV 4'!$B$6:$B$52,0),MATCH($AB$3,'SO MEI 2026 REV 4'!$B$5:$XH$5,0))</f>
        <v>0</v>
      </c>
      <c r="AC20" s="325">
        <f>INDEX('Summary sales'!$A$6:$BX$50,MATCH($B20,'Summary sales'!$A$6:$A$50,0),MATCH($AB$3,'Summary sales'!$A$7:$BX$7,0))</f>
        <v>0</v>
      </c>
      <c r="AD20" s="325">
        <f t="shared" si="351"/>
        <v>0</v>
      </c>
      <c r="AE20" s="326" t="e">
        <f t="shared" si="352"/>
        <v>#DIV/0!</v>
      </c>
      <c r="AF20" s="325">
        <f>INDEX('SO MEI 2026 REV 4'!$B$6:$BH$52,MATCH(B20,'SO MEI 2026 REV 4'!$B$6:$B$52,0),MATCH($AF$3,'SO MEI 2026 REV 4'!$B$5:$XH$5,0))</f>
        <v>499.97064516129024</v>
      </c>
      <c r="AG20" s="325">
        <f>INDEX('Summary sales'!$A$6:$BX$50,MATCH($B20,'Summary sales'!$A$6:$A$50,0),MATCH($AF$3,'Summary sales'!$A$7:$BX$7,0))</f>
        <v>233.79000000000815</v>
      </c>
      <c r="AH20" s="325">
        <f t="shared" si="353"/>
        <v>-266.18064516128209</v>
      </c>
      <c r="AI20" s="326">
        <f t="shared" si="354"/>
        <v>0.46760745308274576</v>
      </c>
      <c r="AJ20" s="325">
        <f>INDEX('SO MEI 2026 REV 4'!$B$6:$BH$52,MATCH(B20,'SO MEI 2026 REV 4'!$B$6:$B$52,0),MATCH($AJ$3,'SO MEI 2026 REV 4'!$B$5:$XH$5,0))</f>
        <v>603.76322580644887</v>
      </c>
      <c r="AK20" s="325">
        <f>INDEX('Summary sales'!$A$6:$BX$50,MATCH($B20,'Summary sales'!$A$6:$A$50,0),MATCH($AJ$3,'Summary sales'!$A$7:$BX$7,0))</f>
        <v>934.17000000004191</v>
      </c>
      <c r="AL20" s="325">
        <f t="shared" si="355"/>
        <v>330.40677419359304</v>
      </c>
      <c r="AM20" s="326">
        <f t="shared" si="356"/>
        <v>1.547245608992279</v>
      </c>
      <c r="AN20" s="325">
        <f>INDEX('SO MEI 2026 REV 4'!$B$6:$BH$52,MATCH(B20,'SO MEI 2026 REV 4'!$B$6:$B$52,0),MATCH($AN$3,'SO MEI 2026 REV 4'!$B$5:$XH$5,0))</f>
        <v>673.27548387096704</v>
      </c>
      <c r="AO20" s="325">
        <f>INDEX('Summary sales'!$A$6:$BX$50,MATCH($B20,'Summary sales'!$A$6:$A$50,0),MATCH($AN$3,'Summary sales'!$A$7:$BX$7,0))</f>
        <v>811.05999999993946</v>
      </c>
      <c r="AP20" s="325">
        <f t="shared" si="357"/>
        <v>137.78451612897243</v>
      </c>
      <c r="AQ20" s="326">
        <f t="shared" si="358"/>
        <v>1.2046480518446723</v>
      </c>
      <c r="AR20" s="325">
        <f>INDEX('SO MEI 2026 REV 4'!$B$6:$BH$52,MATCH(B20,'SO MEI 2026 REV 4'!$B$6:$B$52,0),MATCH($AR$3,'SO MEI 2026 REV 4'!$B$5:$XH$5,0))</f>
        <v>5514.1990322580623</v>
      </c>
      <c r="AS20" s="325">
        <f>INDEX('Summary sales'!$A$6:$BX$50,MATCH($B20,'Summary sales'!$A$6:$A$50,0),MATCH($AR$3,'Summary sales'!$A$7:$BX$7,0))</f>
        <v>5419.4599999990314</v>
      </c>
      <c r="AT20" s="325">
        <f t="shared" si="359"/>
        <v>-94.739032259030864</v>
      </c>
      <c r="AU20" s="326">
        <f t="shared" si="360"/>
        <v>0.98281907640532962</v>
      </c>
      <c r="AV20" s="325">
        <f>INDEX('SO MEI 2026 REV 4'!$B$6:$BH$52,MATCH(B20,'SO MEI 2026 REV 4'!$B$6:$B$52,0),MATCH($AV$3,'SO MEI 2026 REV 4'!$B$5:$XH$5,0))</f>
        <v>6600.0622580645213</v>
      </c>
      <c r="AW20" s="325">
        <f>INDEX('Summary sales'!$A$6:$BX$50,MATCH($B20,'Summary sales'!$A$6:$A$50,0),MATCH($AV$3,'Summary sales'!$A$7:$BX$7,0))</f>
        <v>4952.9799999999814</v>
      </c>
      <c r="AX20" s="325">
        <f t="shared" si="361"/>
        <v>-1647.0822580645399</v>
      </c>
      <c r="AY20" s="326">
        <f t="shared" si="362"/>
        <v>0.75044443617906875</v>
      </c>
      <c r="AZ20" s="325">
        <f>INDEX('SO MEI 2026 REV 4'!$B$6:$BH$52,MATCH(B20,'SO MEI 2026 REV 4'!$B$6:$B$52,0),MATCH($AZ$3,'SO MEI 2026 REV 4'!$B$5:$XH$5,0))</f>
        <v>1000</v>
      </c>
      <c r="BA20" s="325">
        <f>INDEX('Summary sales'!$A$6:$BX$50,MATCH($B20,'Summary sales'!$A$6:$A$50,0),MATCH($AZ$3,'Summary sales'!$A$7:$BX$7,0))</f>
        <v>1962.6799999999348</v>
      </c>
      <c r="BB20" s="325">
        <f t="shared" si="363"/>
        <v>962.67999999993481</v>
      </c>
      <c r="BC20" s="326">
        <f t="shared" si="364"/>
        <v>1.9626799999999347</v>
      </c>
      <c r="BD20" s="325">
        <f>INDEX('SO MEI 2026 REV 4'!$B$6:$BH$52,MATCH(B20,'SO MEI 2026 REV 4'!$B$6:$B$52,0),MATCH($BD$3,'SO MEI 2026 REV 4'!$B$5:$XH$5,0))</f>
        <v>500</v>
      </c>
      <c r="BE20" s="325">
        <f>INDEX('Summary sales'!$A$6:$BX$50,MATCH($B20,'Summary sales'!$A$6:$A$50,0),MATCH($BD$3,'Summary sales'!$A$7:$BX$7,0))</f>
        <v>1174.9100000000035</v>
      </c>
      <c r="BF20" s="325">
        <f t="shared" si="365"/>
        <v>674.91000000000349</v>
      </c>
      <c r="BG20" s="326">
        <f t="shared" si="366"/>
        <v>2.3498200000000069</v>
      </c>
      <c r="BH20" s="325">
        <f>INDEX('SO MEI 2026 REV 4'!$B$6:$BH$52,MATCH(B20,'SO MEI 2026 REV 4'!$B$6:$B$52,0),MATCH($BH$3,'SO MEI 2026 REV 4'!$B$5:$XH$5,0))</f>
        <v>4000</v>
      </c>
      <c r="BI20" s="325">
        <f>INDEX('Summary sales'!$A$6:$BX$50,MATCH($B20,'Summary sales'!$A$6:$A$50,0),MATCH($BH$3,'Summary sales'!$A$7:$BX$7,0))</f>
        <v>3729.9899999999907</v>
      </c>
      <c r="BJ20" s="325">
        <f t="shared" si="367"/>
        <v>-270.01000000000931</v>
      </c>
      <c r="BK20" s="326">
        <f t="shared" si="368"/>
        <v>0.93249749999999765</v>
      </c>
      <c r="BL20" s="325">
        <f>INDEX('SO MEI 2026 REV 4'!$B$6:$BH$52,MATCH(B20,'SO MEI 2026 REV 4'!$B$6:$B$52,0),MATCH($BL$3,'SO MEI 2026 REV 4'!$B$5:$XH$5,0))</f>
        <v>9000.0570967741915</v>
      </c>
      <c r="BM20" s="325">
        <f>INDEX('Summary sales'!$A$6:$BX$50,MATCH($B20,'Summary sales'!$A$6:$A$50,0),MATCH($BL$3,'Summary sales'!$A$7:$BX$7,0))</f>
        <v>8904.2200000002049</v>
      </c>
      <c r="BN20" s="325">
        <f t="shared" si="369"/>
        <v>-95.837096773986559</v>
      </c>
      <c r="BO20" s="326">
        <f t="shared" si="370"/>
        <v>0.9893515012467714</v>
      </c>
      <c r="BP20" s="325">
        <f>INDEX('SO MEI 2026 REV 4'!$B$6:$BH$52,MATCH(B20,'SO MEI 2026 REV 4'!$B$6:$B$52,0),MATCH($BP$3,'SO MEI 2026 REV 4'!$B$5:$XH$5,0))</f>
        <v>1300</v>
      </c>
      <c r="BQ20" s="325">
        <f>INDEX('Summary sales'!$A$6:$BX$50,MATCH($B20,'Summary sales'!$A$6:$A$50,0),MATCH($BP$3,'Summary sales'!$A$7:$BX$7,0))</f>
        <v>1230.9200000000419</v>
      </c>
      <c r="BR20" s="325">
        <f t="shared" si="371"/>
        <v>-69.07999999995809</v>
      </c>
      <c r="BS20" s="326">
        <f t="shared" si="372"/>
        <v>0.94686153846157073</v>
      </c>
      <c r="BT20" s="325">
        <f>INDEX('SO MEI 2026 REV 4'!$B$6:$BH$52,MATCH(B20,'SO MEI 2026 REV 4'!$B$6:$B$52,0),MATCH($BT$3,'SO MEI 2026 REV 4'!$B$5:$XH$5,0))</f>
        <v>1000</v>
      </c>
      <c r="BU20" s="325">
        <f>INDEX('Summary sales'!$A$6:$BX$50,MATCH($B20,'Summary sales'!$A$6:$A$50,0),MATCH($BT$3,'Summary sales'!$A$7:$BX$7,0))</f>
        <v>1533.1710000000894</v>
      </c>
      <c r="BV20" s="325">
        <f t="shared" si="373"/>
        <v>533.17100000008941</v>
      </c>
      <c r="BW20" s="326">
        <f t="shared" si="374"/>
        <v>1.5331710000000893</v>
      </c>
      <c r="BX20" s="325">
        <f>INDEX('SO MEI 2026 REV 4'!$B$6:$BH$52,MATCH(B20,'SO MEI 2026 REV 4'!$B$6:$B$52,0),MATCH($BX$3,'SO MEI 2026 REV 4'!$B$5:$XH$5,0))</f>
        <v>5500</v>
      </c>
      <c r="BY20" s="325">
        <f ca="1">INDEX('Summary sales'!$A$6:$BX$50,MATCH($B20,'Summary sales'!$A$6:$A$50,0),MATCH($BX$3,'Summary sales'!$A$7:$BX$7,0))</f>
        <v>5824.82</v>
      </c>
      <c r="BZ20" s="325">
        <f t="shared" ca="1" si="375"/>
        <v>324.81999999999971</v>
      </c>
      <c r="CA20" s="326">
        <f t="shared" ca="1" si="376"/>
        <v>1.0590581818181817</v>
      </c>
      <c r="CB20" s="325">
        <f>INDEX('SO MEI 2026 REV 4'!$B$6:$BH$52,MATCH(B20,'SO MEI 2026 REV 4'!$B$6:$B$52,0),MATCH($CB$3,'SO MEI 2026 REV 4'!$B$5:$XH$5,0))</f>
        <v>70.054838709677327</v>
      </c>
      <c r="CC20" s="325">
        <f>INDEX('Summary sales'!$A$6:$BX$50,MATCH($B20,'Summary sales'!$A$6:$A$50,0),MATCH($CB$3,'Summary sales'!$A$7:$BX$7,0))</f>
        <v>70</v>
      </c>
      <c r="CD20" s="325">
        <f t="shared" si="377"/>
        <v>-5.4838709677326847E-2</v>
      </c>
      <c r="CE20" s="326">
        <f t="shared" si="378"/>
        <v>0.99921720311277007</v>
      </c>
      <c r="CF20" s="325">
        <f>INDEX('SO MEI 2026 REV 4'!$B$6:$BH$52,MATCH(B20,'SO MEI 2026 REV 4'!$B$6:$B$52,0),MATCH($CF$3,'SO MEI 2026 REV 4'!$B$5:$XH$5,0))</f>
        <v>89.451612903225808</v>
      </c>
      <c r="CG20" s="325">
        <f>INDEX('Summary sales'!$A$6:$BX$50,MATCH($B20,'Summary sales'!$A$6:$A$50,0),MATCH($CF$3,'Summary sales'!$A$7:$BX$7,0))</f>
        <v>30.839999999996508</v>
      </c>
      <c r="CH20" s="325">
        <f t="shared" si="379"/>
        <v>-58.6116129032293</v>
      </c>
      <c r="CI20" s="326">
        <f t="shared" si="380"/>
        <v>0.34476739992783689</v>
      </c>
      <c r="CJ20" s="325">
        <f>INDEX('SO MEI 2026 REV 4'!$B$6:$BH$52,MATCH(B20,'SO MEI 2026 REV 4'!$B$6:$B$52,0),MATCH($CJ$3,'SO MEI 2026 REV 4'!$B$5:$XH$5,0))</f>
        <v>3500</v>
      </c>
      <c r="CK20" s="325">
        <f>INDEX('Summary sales'!$A$6:$BX$50,MATCH($B20,'Summary sales'!$A$6:$A$50,0),MATCH($CJ$3,'Summary sales'!$A$7:$BX$7,0))</f>
        <v>3534.2000000001863</v>
      </c>
      <c r="CL20" s="325">
        <f t="shared" si="381"/>
        <v>34.200000000186265</v>
      </c>
      <c r="CM20" s="326">
        <f t="shared" si="382"/>
        <v>1.0097714285714818</v>
      </c>
      <c r="CN20" s="325">
        <f>INDEX('SO MEI 2026 REV 4'!$B$6:$BH$52,MATCH(B20,'SO MEI 2026 REV 4'!$B$6:$B$52,0),MATCH($CN$3,'SO MEI 2026 REV 4'!$B$5:$XH$5,0))</f>
        <v>3000</v>
      </c>
      <c r="CO20" s="325">
        <f>INDEX('Summary sales'!$A$6:$BX$50,MATCH($B20,'Summary sales'!$A$6:$A$50,0),MATCH($CN$3,'Summary sales'!$A$7:$BX$7,0))</f>
        <v>5668.0999999996275</v>
      </c>
      <c r="CP20" s="325">
        <f t="shared" si="383"/>
        <v>2668.0999999996275</v>
      </c>
      <c r="CQ20" s="325">
        <f>INDEX('SO MEI 2026 REV 4'!$B$6:$BH$52,MATCH(B20,'SO MEI 2026 REV 4'!$B$6:$B$52,0),MATCH($CQ$3,'SO MEI 2026 REV 4'!$B$5:$XH$5,0))</f>
        <v>0</v>
      </c>
      <c r="CR20" s="325">
        <f>INDEX('Summary sales'!$A$6:$BX$50,MATCH($B20,'Summary sales'!$A$6:$A$50,0),MATCH($CQ$3,'Summary sales'!$A$7:$BX$7,0))</f>
        <v>0</v>
      </c>
      <c r="CS20" s="325">
        <f t="shared" si="384"/>
        <v>0</v>
      </c>
      <c r="CT20" s="326">
        <f t="shared" si="385"/>
        <v>1.8893666666665425</v>
      </c>
      <c r="CU20" s="325">
        <f>INDEX('SO MEI 2026 REV 4'!$B$6:$BH$52,MATCH(B20,'SO MEI 2026 REV 4'!$B$6:$B$52,0),MATCH($CU$3,'SO MEI 2026 REV 4'!$B$5:$XH$5,0))</f>
        <v>2000</v>
      </c>
      <c r="CV20" s="325">
        <f>INDEX('Summary sales'!$A$6:$BX$50,MATCH($B20,'Summary sales'!$A$6:$A$50,0),MATCH($CU$3,'Summary sales'!$A$7:$BX$7,0))</f>
        <v>5493.1699999999255</v>
      </c>
      <c r="CW20" s="325">
        <f t="shared" si="386"/>
        <v>3493.1699999999255</v>
      </c>
      <c r="CX20" s="326">
        <f t="shared" si="387"/>
        <v>2.7465849999999628</v>
      </c>
      <c r="CY20" s="325">
        <f>INDEX('SO MEI 2026 REV 4'!$B$6:$BH$52,MATCH(B20,'SO MEI 2026 REV 4'!$B$6:$B$52,0),MATCH($CY$3,'SO MEI 2026 REV 4'!$B$5:$XH$5,0))</f>
        <v>5000</v>
      </c>
      <c r="CZ20" s="325">
        <f>INDEX('Summary sales'!$A$6:$BX$50,MATCH($B20,'Summary sales'!$A$6:$A$50,0),MATCH($CY$3,'Summary sales'!$A$7:$BX$7,0))</f>
        <v>3739.1999999999534</v>
      </c>
      <c r="DA20" s="325">
        <f t="shared" si="388"/>
        <v>-1260.8000000000466</v>
      </c>
      <c r="DB20" s="326">
        <f t="shared" si="389"/>
        <v>0.74783999999999073</v>
      </c>
      <c r="DC20" s="325">
        <f>INDEX('SO MEI 2026 REV 4'!$B$6:$BH$52,MATCH(B20,'SO MEI 2026 REV 4'!$B$6:$B$52,0),MATCH($DC$3,'SO MEI 2026 REV 4'!$B$5:$XH$5,0))</f>
        <v>16000</v>
      </c>
      <c r="DD20" s="325">
        <f>INDEX('Summary sales'!$A$6:$BX$50,MATCH($B20,'Summary sales'!$A$6:$A$50,0),MATCH($DC$3,'Summary sales'!$A$7:$BX$7,0))</f>
        <v>16185</v>
      </c>
      <c r="DE20" s="325">
        <f t="shared" si="390"/>
        <v>185</v>
      </c>
      <c r="DF20" s="326">
        <f t="shared" si="391"/>
        <v>1.0115624999999999</v>
      </c>
      <c r="DG20" s="325">
        <f>INDEX('SO MEI 2026 REV 4'!$B$6:$BH$52,MATCH(B20,'SO MEI 2026 REV 4'!$B$6:$B$52,0),MATCH($DG$3,'SO MEI 2026 REV 4'!$B$5:$XH$5,0))</f>
        <v>2020.8603225806426</v>
      </c>
      <c r="DH20" s="325">
        <f>INDEX('Summary sales'!$A$6:$BX$50,MATCH($B20,'Summary sales'!$A$6:$A$50,0),MATCH($DG$3,'Summary sales'!$A$7:$BX$7,0))</f>
        <v>1822.9400000004098</v>
      </c>
      <c r="DI20" s="325">
        <f t="shared" si="392"/>
        <v>-197.92032258023278</v>
      </c>
      <c r="DJ20" s="326">
        <f t="shared" si="393"/>
        <v>0.9020613545781887</v>
      </c>
      <c r="DK20" s="325">
        <f>INDEX('SO MEI 2026 REV 4'!$B$6:$BH$52,MATCH(B20,'SO MEI 2026 REV 4'!$B$6:$B$52,0),MATCH($DK$3,'SO MEI 2026 REV 4'!$B$5:$XH$5,0))</f>
        <v>800</v>
      </c>
      <c r="DL20" s="325">
        <f>INDEX('Summary sales'!$A$6:$BX$50,MATCH($B20,'Summary sales'!$A$6:$A$50,0),MATCH($DK$3,'Summary sales'!$A$7:$BX$7,0))</f>
        <v>0</v>
      </c>
      <c r="DM20" s="325">
        <f t="shared" si="394"/>
        <v>-800</v>
      </c>
      <c r="DN20" s="326">
        <f t="shared" si="395"/>
        <v>0</v>
      </c>
      <c r="DO20" s="325">
        <f>INDEX('SO MEI 2026 REV 4'!$B$6:$BH$52,MATCH(B20,'SO MEI 2026 REV 4'!$B$6:$B$52,0),MATCH($DO$3,'SO MEI 2026 REV 4'!$B$5:$XH$5,0))</f>
        <v>7200</v>
      </c>
      <c r="DP20" s="325">
        <f>INDEX('Summary sales'!$A$6:$BX$50,MATCH($B20,'Summary sales'!$A$6:$A$50,0),MATCH($DO$3,'Summary sales'!$A$7:$BX$7,0))</f>
        <v>7501.6100000003353</v>
      </c>
      <c r="DQ20" s="325">
        <f t="shared" si="396"/>
        <v>301.61000000033528</v>
      </c>
      <c r="DR20" s="326">
        <f t="shared" si="397"/>
        <v>1.0418902777778243</v>
      </c>
      <c r="DS20" s="325">
        <f>INDEX('SO MEI 2026 REV 4'!$B$6:$BH$52,MATCH(B20,'SO MEI 2026 REV 4'!$B$6:$B$52,0),MATCH($DS$3,'SO MEI 2026 REV 4'!$B$5:$XH$5,0))</f>
        <v>3499.876774193548</v>
      </c>
      <c r="DT20" s="325">
        <f>INDEX('Summary sales'!$A$6:$BX$50,MATCH($B20,'Summary sales'!$A$6:$A$50,0),MATCH($DS$3,'Summary sales'!$A$7:$BX$7,0))</f>
        <v>2897.8799999999756</v>
      </c>
      <c r="DU20" s="325">
        <f t="shared" si="398"/>
        <v>-601.99677419357249</v>
      </c>
      <c r="DV20" s="326">
        <f t="shared" si="399"/>
        <v>0.82799486581001513</v>
      </c>
      <c r="DW20" s="325">
        <f>INDEX('SO MEI 2026 REV 4'!$B$6:$BH$52,MATCH(B20,'SO MEI 2026 REV 4'!$B$6:$B$52,0),MATCH($DW$3,'SO MEI 2026 REV 4'!$B$5:$XH$5,0))</f>
        <v>2043.2745161290325</v>
      </c>
      <c r="DX20" s="325">
        <f>INDEX('Summary sales'!$A$6:$BX$50,MATCH($B20,'Summary sales'!$A$6:$A$50,0),MATCH($DW$3,'Summary sales'!$A$7:$BX$7,0))</f>
        <v>1564.3900000001304</v>
      </c>
      <c r="DY20" s="325">
        <f t="shared" si="400"/>
        <v>-478.88451612890208</v>
      </c>
      <c r="DZ20" s="326">
        <f t="shared" si="401"/>
        <v>0.76562889012282842</v>
      </c>
      <c r="EA20" s="325">
        <f>INDEX('SO MEI 2026 REV 4'!$B$6:$BH$52,MATCH(B20,'SO MEI 2026 REV 4'!$B$6:$B$52,0),MATCH($EA$3,'SO MEI 2026 REV 4'!$B$5:$XH$5,0))</f>
        <v>1999.5303225806451</v>
      </c>
      <c r="EB20" s="325">
        <f>INDEX('Summary sales'!$A$6:$BX$50,MATCH($B20,'Summary sales'!$A$6:$A$50,0),MATCH($EA$3,'Summary sales'!$A$7:$BX$7,0))</f>
        <v>2147.3000000000466</v>
      </c>
      <c r="EC20" s="325">
        <f t="shared" si="402"/>
        <v>147.76967741940143</v>
      </c>
      <c r="ED20" s="326">
        <f t="shared" si="403"/>
        <v>1.0739021938055364</v>
      </c>
      <c r="EE20" s="325">
        <f>INDEX('SO MEI 2026 REV 4'!$B$6:$BH$52,MATCH(B20,'SO MEI 2026 REV 4'!$B$6:$B$52,0),MATCH($EE$3,'SO MEI 2026 REV 4'!$B$5:$XH$5,0))</f>
        <v>1000</v>
      </c>
      <c r="EF20" s="325">
        <f>INDEX('Summary sales'!$A$6:$BX$50,MATCH($B20,'Summary sales'!$A$6:$A$50,0),MATCH($EE$3,'Summary sales'!$A$7:$BX$7,0))</f>
        <v>1481.2900000000373</v>
      </c>
      <c r="EG20" s="325">
        <f t="shared" si="404"/>
        <v>481.29000000003725</v>
      </c>
      <c r="EH20" s="326">
        <f t="shared" si="405"/>
        <v>1.4812900000000373</v>
      </c>
      <c r="EI20" s="325">
        <f>INDEX('SO MEI 2026 REV 4'!$B$6:$BH$52,MATCH(B20,'SO MEI 2026 REV 4'!$B$6:$B$52,0),MATCH($EI$3,'SO MEI 2026 REV 4'!$B$5:$XH$5,0))</f>
        <v>11007.047419354845</v>
      </c>
      <c r="EJ20" s="325">
        <f>INDEX('Summary sales'!$A$6:$BX$50,MATCH($B20,'Summary sales'!$A$6:$A$50,0),MATCH($EI$3,'Summary sales'!$A$7:$BX$7,0))</f>
        <v>10042.179999999702</v>
      </c>
      <c r="EK20" s="325">
        <f t="shared" si="406"/>
        <v>-964.86741935514328</v>
      </c>
      <c r="EL20" s="326">
        <f t="shared" si="407"/>
        <v>0.91234094098127394</v>
      </c>
      <c r="EM20" s="325">
        <f>INDEX('SO MEI 2026 REV 4'!$B$6:$BH$52,MATCH(B20,'SO MEI 2026 REV 4'!$B$6:$B$52,0),MATCH($EM$3,'SO MEI 2026 REV 4'!$B$5:$XH$5,0))</f>
        <v>1519.5448387096778</v>
      </c>
      <c r="EN20" s="325">
        <f>INDEX('Summary sales'!$A$6:$BX$50,MATCH($B20,'Summary sales'!$A$6:$A$50,0),MATCH($EM$3,'Summary sales'!$A$7:$BX$7,0))</f>
        <v>2251.25</v>
      </c>
      <c r="EO20" s="325">
        <f t="shared" si="408"/>
        <v>731.70516129032217</v>
      </c>
      <c r="EP20" s="326">
        <f t="shared" si="409"/>
        <v>1.4815291675839259</v>
      </c>
      <c r="EQ20" s="325">
        <f>INDEX('SO MEI 2026 REV 4'!$B$6:$BH$52,MATCH(B20,'SO MEI 2026 REV 4'!$B$6:$B$52,0),MATCH($EQ$3,'SO MEI 2026 REV 4'!$B$5:$XH$5,0))</f>
        <v>3999.6741935483842</v>
      </c>
      <c r="ER20" s="325">
        <f>INDEX('Summary sales'!$A$6:$BX$50,MATCH($B20,'Summary sales'!$A$6:$A$50,0),MATCH($EQ$3,'Summary sales'!$A$7:$BX$7,0))</f>
        <v>5409.5800000000745</v>
      </c>
      <c r="ES20" s="325">
        <f t="shared" si="410"/>
        <v>1409.9058064516903</v>
      </c>
      <c r="ET20" s="326">
        <f t="shared" si="411"/>
        <v>1.3525051637270651</v>
      </c>
      <c r="EU20" s="325">
        <f>INDEX('SO MEI 2026 REV 4'!$B$6:$BH$52,MATCH(B20,'SO MEI 2026 REV 4'!$B$6:$B$52,0),MATCH($EU$3,'SO MEI 2026 REV 4'!$B$5:$XH$5,0))</f>
        <v>7000</v>
      </c>
      <c r="EV20" s="325">
        <f>INDEX('Summary sales'!$A$6:$BX$50,MATCH(B20,'Summary sales'!$A$6:$A$50,0),MATCH($EU$3,'Summary sales'!$A$7:$BX$7,0))</f>
        <v>7873.7800000000279</v>
      </c>
      <c r="EW20" s="325">
        <f t="shared" si="412"/>
        <v>873.78000000002794</v>
      </c>
      <c r="EX20" s="326">
        <f t="shared" si="413"/>
        <v>1.1248257142857183</v>
      </c>
      <c r="EY20" s="325">
        <f>INDEX('SO MEI 2026 REV 4'!$B$6:$BH$52,MATCH(B20,'SO MEI 2026 REV 4'!$B$6:$B$52,0),MATCH($EY$3,'SO MEI 2026 REV 4'!$B$5:$XH$5,0))</f>
        <v>5000</v>
      </c>
      <c r="EZ20" s="325">
        <f>INDEX('Summary sales'!$A$6:$BX$50,MATCH($B20,'Summary sales'!$A$6:$A$50,0),MATCH($EY$3,'Summary sales'!$A$7:$BX$7,0))</f>
        <v>9645.8500000000931</v>
      </c>
      <c r="FA20" s="325">
        <f t="shared" si="414"/>
        <v>4645.8500000000931</v>
      </c>
      <c r="FB20" s="326">
        <f t="shared" si="415"/>
        <v>1.9291700000000187</v>
      </c>
      <c r="FC20" s="325">
        <f>INDEX('SO MEI 2026 REV 4'!$B$6:$BH$52,MATCH(B20,'SO MEI 2026 REV 4'!$B$6:$B$52,0),MATCH($FC$3,'SO MEI 2026 REV 4'!$B$5:$XH$5,0))</f>
        <v>48000</v>
      </c>
      <c r="FD20" s="325">
        <f>INDEX('Summary sales'!$A$6:$BX$50,MATCH($B20,'Summary sales'!$A$6:$A$50,0),MATCH($FC$3,'Summary sales'!$A$7:$BX$7,0))</f>
        <v>57139.080000000075</v>
      </c>
      <c r="FE20" s="325">
        <f t="shared" si="416"/>
        <v>9139.0800000000745</v>
      </c>
      <c r="FF20" s="326">
        <f t="shared" si="417"/>
        <v>1.1903975000000016</v>
      </c>
      <c r="FG20" s="325">
        <f>INDEX('SO MEI 2026 REV 4'!$B$6:$BH$52,MATCH(B20,'SO MEI 2026 REV 4'!$B$6:$B$52,0),MATCH($FG$3,'SO MEI 2026 REV 4'!$B$5:$XH$5,0))</f>
        <v>8000</v>
      </c>
      <c r="FH20" s="325">
        <f>INDEX('Summary sales'!$A$6:$BX$50,MATCH(B20,'Summary sales'!$A$6:$A$50,0),MATCH($FG$3,'Summary sales'!$A$7:$BX$7,0))</f>
        <v>5980.0700000000652</v>
      </c>
      <c r="FI20" s="325">
        <f t="shared" si="418"/>
        <v>-2019.9299999999348</v>
      </c>
      <c r="FJ20" s="326">
        <f t="shared" si="419"/>
        <v>0.74750875000000816</v>
      </c>
      <c r="FK20" s="325">
        <f>INDEX('SO MEI 2026 REV 4'!$B$6:$BH$52,MATCH(B20,'SO MEI 2026 REV 4'!$B$6:$B$52,0),MATCH($FK$3,'SO MEI 2026 REV 4'!$B$5:$XH$5,0))</f>
        <v>3500</v>
      </c>
      <c r="FL20" s="325">
        <f>INDEX('Summary sales'!$A$6:$BX$50,MATCH(B20,'Summary sales'!$A$6:$A$50,0),MATCH($FK$3,'Summary sales'!$A$7:$BX$7,0))</f>
        <v>3516.1000000005588</v>
      </c>
      <c r="FM20" s="325">
        <f t="shared" si="420"/>
        <v>16.100000000558794</v>
      </c>
      <c r="FN20" s="326">
        <f t="shared" si="421"/>
        <v>1.0046000000001596</v>
      </c>
      <c r="FO20" s="325">
        <f>INDEX('SO MEI 2026 REV 4'!$B$6:$BH$52,MATCH(B20,'SO MEI 2026 REV 4'!$B$6:$B$52,0),MATCH($FO$3,'SO MEI 2026 REV 4'!$B$5:$XH$5,0))</f>
        <v>726.8151612903232</v>
      </c>
      <c r="FP20" s="325">
        <f>INDEX('Summary sales'!$A$6:$BX$50,MATCH(B20,'Summary sales'!$A$6:$A$50,0),MATCH($FO$3,'Summary sales'!$A$7:$BX$7,0))</f>
        <v>810.35000000009313</v>
      </c>
      <c r="FQ20" s="325">
        <f t="shared" si="422"/>
        <v>83.534838709769929</v>
      </c>
      <c r="FR20" s="326">
        <f t="shared" si="423"/>
        <v>1.1149327135133913</v>
      </c>
      <c r="FS20" s="325">
        <f>INDEX('SO MEI 2026 REV 4'!$B$6:$BH$52,MATCH(B20,'SO MEI 2026 REV 4'!$B$6:$B$52,0),MATCH($FS$3,'SO MEI 2026 REV 4'!$B$5:$XH$5,0))</f>
        <v>3018.0416129032269</v>
      </c>
      <c r="FT20" s="325">
        <f>INDEX('Summary sales'!$A$6:$BX$50,MATCH(B20,'Summary sales'!$A$6:$A$50,0),MATCH($FS$3,'Summary sales'!$A$7:$BX$7,0))</f>
        <v>2497.8700000001118</v>
      </c>
      <c r="FU20" s="325">
        <f t="shared" si="424"/>
        <v>-520.17161290311515</v>
      </c>
      <c r="FV20" s="326">
        <f t="shared" si="425"/>
        <v>0.82764597721940214</v>
      </c>
      <c r="FW20" s="325">
        <f>INDEX('SO MEI 2026 REV 4'!$B$6:$BH$52,MATCH(B20,'SO MEI 2026 REV 4'!$B$6:$B$52,0),MATCH($FW$3,'SO MEI 2026 REV 4'!$B$5:$XH$5,0))</f>
        <v>2044.9996774193546</v>
      </c>
      <c r="FX20" s="325">
        <f>INDEX('Summary sales'!$A$6:$BX$50,MATCH(B20,'Summary sales'!$A$6:$A$50,0),MATCH($FW$3,'Summary sales'!$A$7:$BX$7,0))</f>
        <v>4502.809999999823</v>
      </c>
      <c r="FY20" s="325">
        <f t="shared" si="426"/>
        <v>2457.8103225804684</v>
      </c>
      <c r="FZ20" s="326">
        <f t="shared" si="427"/>
        <v>2.2018634280089726</v>
      </c>
      <c r="GA20" s="325">
        <f>INDEX('SO MEI 2026 REV 4'!$B$6:$BH$52,MATCH(B20,'SO MEI 2026 REV 4'!$B$6:$B$52,0),MATCH($GA$3,'SO MEI 2026 REV 4'!$B$5:$XH$5,0))</f>
        <v>369.61070967741654</v>
      </c>
      <c r="GB20" s="325">
        <f>INDEX('Summary sales'!$A$6:$BX$50,MATCH(B20,'Summary sales'!$A$6:$A$50,0),MATCH($GA$3,'Summary sales'!$A$7:$BX$7,0))</f>
        <v>136.28099999995902</v>
      </c>
      <c r="GC20" s="325">
        <f t="shared" si="428"/>
        <v>-233.32970967745752</v>
      </c>
      <c r="GD20" s="326">
        <f t="shared" si="429"/>
        <v>0.36871496531824083</v>
      </c>
      <c r="GE20" s="325">
        <f>INDEX('SO MEI 2026 REV 4'!$B$6:$BH$52,MATCH(B20,'SO MEI 2026 REV 4'!$B$6:$B$52,0),MATCH($GE$3,'SO MEI 2026 REV 4'!$B$5:$XH$5,0))</f>
        <v>0</v>
      </c>
      <c r="GF20" s="325">
        <f>INDEX('Summary sales'!$A$6:$BX$50,MATCH(B20,'Summary sales'!$A$6:$A$50,0),MATCH($GE$3,'Summary sales'!$A$7:$BX$7,0))</f>
        <v>0</v>
      </c>
      <c r="GG20" s="325">
        <f t="shared" si="430"/>
        <v>0</v>
      </c>
      <c r="GH20" s="326" t="e">
        <f t="shared" si="431"/>
        <v>#DIV/0!</v>
      </c>
      <c r="GI20" s="325">
        <f>INDEX('SO MEI 2026 REV 4'!$B$6:$BH$52,MATCH(B20,'SO MEI 2026 REV 4'!$B$6:$B$52,0),MATCH($GI$3,'SO MEI 2026 REV 4'!$B$5:$XH$5,0))</f>
        <v>0</v>
      </c>
      <c r="GJ20" s="325">
        <f>INDEX('Summary sales'!$A$6:$BX$50,MATCH($B20,'Summary sales'!$A$6:$A$50,0),MATCH($GI$3,'Summary sales'!$A$7:$BX$7,0))</f>
        <v>0</v>
      </c>
      <c r="GK20" s="325">
        <f t="shared" si="432"/>
        <v>0</v>
      </c>
      <c r="GL20" s="326" t="e">
        <f t="shared" si="433"/>
        <v>#DIV/0!</v>
      </c>
      <c r="GM20" s="325">
        <f>INDEX('SO MEI 2026 REV 4'!$B$6:$BH$52,MATCH(B20,'SO MEI 2026 REV 4'!$B$6:$B$52,0),MATCH($GM$3,'SO MEI 2026 REV 4'!$B$5:$XH$5,0))</f>
        <v>1121.900322580635</v>
      </c>
      <c r="GN20" s="325">
        <f>INDEX('Summary sales'!$A$6:$BX$50,MATCH($B20,'Summary sales'!$A$6:$A$50,0),MATCH($GM$3,'Summary sales'!$A$7:$BX$7,0))</f>
        <v>1502.4799999999814</v>
      </c>
      <c r="GO20" s="325">
        <f t="shared" si="434"/>
        <v>380.57967741934635</v>
      </c>
      <c r="GP20" s="326">
        <f t="shared" si="435"/>
        <v>1.339227710126621</v>
      </c>
      <c r="GQ20" s="325">
        <f>INDEX('SO MEI 2026 REV 4'!$B$6:$BH$52,MATCH(B20,'SO MEI 2026 REV 4'!$B$6:$B$52,0),MATCH($GQ$3,'SO MEI 2026 REV 4'!$B$5:$XH$5,0))</f>
        <v>1800</v>
      </c>
      <c r="GR20" s="325">
        <f>INDEX('Summary sales'!$A$6:$BX$50,MATCH(B20,'Summary sales'!$A$6:$A$50,0),MATCH($GQ$3,'Summary sales'!$A$7:$BX$7,0))</f>
        <v>1869.512999999919</v>
      </c>
      <c r="GS20" s="325">
        <f t="shared" si="436"/>
        <v>69.512999999918975</v>
      </c>
      <c r="GT20" s="326">
        <f t="shared" si="437"/>
        <v>1.0386183333332883</v>
      </c>
      <c r="GU20" s="325">
        <f>INDEX('SO MEI 2026 REV 4'!$B$6:$BH$52,MATCH(B20,'SO MEI 2026 REV 4'!$B$6:$B$52,0),MATCH($GU$3,'SO MEI 2026 REV 4'!$B$5:$XH$5,0))</f>
        <v>2499.7025806451697</v>
      </c>
      <c r="GV20" s="325">
        <f>INDEX('Summary sales'!$A$6:$BX$50,MATCH(B20,'Summary sales'!$A$6:$A$50,0),MATCH($GU$3,'Summary sales'!$A$7:$BX$7,0))</f>
        <v>740.0500000002794</v>
      </c>
      <c r="GW20" s="325">
        <f t="shared" si="438"/>
        <v>-1759.6525806448903</v>
      </c>
      <c r="GX20" s="326">
        <f t="shared" si="439"/>
        <v>0.29605522102124388</v>
      </c>
      <c r="GY20" s="325">
        <f>INDEX('SO MEI 2026 REV 4'!$B$6:$BH$52,MATCH(B20,'SO MEI 2026 REV 4'!$B$6:$B$52,0),MATCH($GY$3,'SO MEI 2026 REV 4'!$B$5:$XH$5,0))</f>
        <v>6600.0622580645213</v>
      </c>
      <c r="GZ20" s="325">
        <f>INDEX('Summary sales'!$A$6:$BX$50,MATCH(B20,'Summary sales'!$A$6:$A$50,0),MATCH($GY$3,'Summary sales'!$A$7:$BX$7,0))</f>
        <v>9620.2800000000007</v>
      </c>
      <c r="HA20" s="325">
        <f t="shared" si="440"/>
        <v>3020.2177419354794</v>
      </c>
      <c r="HB20" s="326">
        <f t="shared" si="441"/>
        <v>1.457604432177154</v>
      </c>
      <c r="HC20" s="325">
        <f>INDEX('SO MEI 2026 REV 4'!$B$6:$BH$52,MATCH(B20,'SO MEI 2026 REV 4'!$B$6:$B$52,0),MATCH($HC$3,'SO MEI 2026 REV 4'!$B$5:$XH$5,0))</f>
        <v>20000</v>
      </c>
      <c r="HD20" s="325">
        <f>INDEX('Summary sales'!$A$6:$BX$50,MATCH(B20,'Summary sales'!$A$6:$A$50,0),MATCH($HC$3,'Summary sales'!$A$7:$BX$7,0))</f>
        <v>0</v>
      </c>
      <c r="HE20" s="325">
        <f t="shared" si="442"/>
        <v>-20000</v>
      </c>
      <c r="HF20" s="366">
        <f t="shared" si="443"/>
        <v>0</v>
      </c>
    </row>
    <row r="21" spans="1:214" ht="15" customHeight="1">
      <c r="A21" s="641"/>
      <c r="B21" s="323">
        <f t="shared" si="444"/>
        <v>46155</v>
      </c>
      <c r="C21" s="324" t="str">
        <f t="shared" si="336"/>
        <v>Rab</v>
      </c>
      <c r="D21" s="325">
        <f t="shared" si="337"/>
        <v>218877.61587096774</v>
      </c>
      <c r="E21" s="325">
        <f t="shared" ca="1" si="338"/>
        <v>217699.28499999206</v>
      </c>
      <c r="F21" s="325">
        <f t="shared" ca="1" si="339"/>
        <v>-1178.330870975682</v>
      </c>
      <c r="G21" s="326">
        <f t="shared" ca="1" si="340"/>
        <v>0.99461648526146995</v>
      </c>
      <c r="H21" s="325">
        <f>INDEX('SO MEI 2026 REV 4'!$B$6:$BH$52,MATCH(B21,'SO MEI 2026 REV 4'!$B$6:$B$52,0),MATCH($H$3,'SO MEI 2026 REV 4'!$B$5:$XH$5,0))</f>
        <v>1199.5729032258068</v>
      </c>
      <c r="I21" s="325">
        <f>INDEX('Summary sales'!$A$6:$BX$50,MATCH(B21,'Summary sales'!$A$6:$A$50,0),MATCH($H$3,'Summary sales'!$A$7:$BX$7,0))</f>
        <v>437.43999999994412</v>
      </c>
      <c r="J21" s="325">
        <f t="shared" si="341"/>
        <v>-762.13290322586272</v>
      </c>
      <c r="K21" s="326">
        <f t="shared" si="342"/>
        <v>0.36466312203586071</v>
      </c>
      <c r="L21" s="325">
        <f>INDEX('SO MEI 2026 REV 4'!$B$6:$BH$52,MATCH(B21,'SO MEI 2026 REV 4'!$B$6:$B$52,0),MATCH($L$3,'SO MEI 2026 REV 4'!$B$5:$XH$5,0))</f>
        <v>2000</v>
      </c>
      <c r="M21" s="325">
        <f>INDEX('Summary sales'!$A$6:$BX$50,MATCH($B21,'Summary sales'!$A$6:$A$50,0),MATCH($L$3,'Summary sales'!$A$7:$BX$7,0))</f>
        <v>1000.9699999988079</v>
      </c>
      <c r="N21" s="325">
        <f t="shared" si="343"/>
        <v>-999.03000000119209</v>
      </c>
      <c r="O21" s="326">
        <f t="shared" si="344"/>
        <v>0.50048499999940399</v>
      </c>
      <c r="P21" s="325">
        <f>INDEX('SO MEI 2026 REV 4'!$B$6:$BH$52,MATCH(B21,'SO MEI 2026 REV 4'!$B$6:$B$52,0),MATCH($P$3,'SO MEI 2026 REV 4'!$B$5:$XH$5,0))</f>
        <v>1129.7312903225857</v>
      </c>
      <c r="Q21" s="325">
        <f>INDEX('Summary sales'!$A$6:$BX$50,MATCH($B21,'Summary sales'!$A$6:$A$50,0),MATCH($P$3,'Summary sales'!$A$7:$BX$7,0))</f>
        <v>1063.9499999997206</v>
      </c>
      <c r="R21" s="325">
        <f t="shared" si="345"/>
        <v>-65.781290322865061</v>
      </c>
      <c r="S21" s="326">
        <f t="shared" si="346"/>
        <v>0.94177262249319327</v>
      </c>
      <c r="T21" s="325">
        <f>INDEX('SO MEI 2026 REV 4'!$B$6:$BH$52,MATCH(B21,'SO MEI 2026 REV 4'!$B$6:$B$52,0),MATCH($T$3,'SO MEI 2026 REV 4'!$B$5:$XH$5,0))</f>
        <v>3282.5161290322658</v>
      </c>
      <c r="U21" s="325">
        <f>INDEX('Summary sales'!$A$6:$BX$50,MATCH($B21,'Summary sales'!$A$6:$A$50,0),MATCH($T$3,'Summary sales'!$A$7:$BX$7,0))</f>
        <v>4774.4000000003725</v>
      </c>
      <c r="V21" s="325">
        <f t="shared" si="347"/>
        <v>1491.8838709681067</v>
      </c>
      <c r="W21" s="326">
        <f t="shared" si="348"/>
        <v>1.4544939955581988</v>
      </c>
      <c r="X21" s="325">
        <f>INDEX('SO MEI 2026 REV 4'!$B$6:$BH$52,MATCH(B21,'SO MEI 2026 REV 4'!$B$6:$B$52,0),MATCH($X$3,'SO MEI 2026 REV 4'!$B$5:$XH$5,0))</f>
        <v>644.02064516129087</v>
      </c>
      <c r="Y21" s="325">
        <f>INDEX('Summary sales'!$A$6:$BX$50,MATCH($B21,'Summary sales'!$A$6:$A$50,0),MATCH($X$3,'Summary sales'!$A$7:$BX$7,0))</f>
        <v>798.63000000000466</v>
      </c>
      <c r="Z21" s="325">
        <f t="shared" si="349"/>
        <v>154.60935483871378</v>
      </c>
      <c r="AA21" s="326">
        <f t="shared" si="350"/>
        <v>1.2400689418892663</v>
      </c>
      <c r="AB21" s="325">
        <f>INDEX('SO MEI 2026 REV 4'!$B$6:$BH$52,MATCH(B21,'SO MEI 2026 REV 4'!$B$6:$B$52,0),MATCH($AB$3,'SO MEI 2026 REV 4'!$B$5:$XH$5,0))</f>
        <v>0</v>
      </c>
      <c r="AC21" s="325">
        <f>INDEX('Summary sales'!$A$6:$BX$50,MATCH($B21,'Summary sales'!$A$6:$A$50,0),MATCH($AB$3,'Summary sales'!$A$7:$BX$7,0))</f>
        <v>0</v>
      </c>
      <c r="AD21" s="325">
        <f t="shared" si="351"/>
        <v>0</v>
      </c>
      <c r="AE21" s="326" t="e">
        <f t="shared" si="352"/>
        <v>#DIV/0!</v>
      </c>
      <c r="AF21" s="325">
        <f>INDEX('SO MEI 2026 REV 4'!$B$6:$BH$52,MATCH(B21,'SO MEI 2026 REV 4'!$B$6:$B$52,0),MATCH($AF$3,'SO MEI 2026 REV 4'!$B$5:$XH$5,0))</f>
        <v>499.97064516129024</v>
      </c>
      <c r="AG21" s="325">
        <f>INDEX('Summary sales'!$A$6:$BX$50,MATCH($B21,'Summary sales'!$A$6:$A$50,0),MATCH($AF$3,'Summary sales'!$A$7:$BX$7,0))</f>
        <v>74.420000000012806</v>
      </c>
      <c r="AH21" s="325">
        <f t="shared" si="353"/>
        <v>-425.55064516127743</v>
      </c>
      <c r="AI21" s="326">
        <f t="shared" si="354"/>
        <v>0.14884873886146846</v>
      </c>
      <c r="AJ21" s="325">
        <f>INDEX('SO MEI 2026 REV 4'!$B$6:$BH$52,MATCH(B21,'SO MEI 2026 REV 4'!$B$6:$B$52,0),MATCH($AJ$3,'SO MEI 2026 REV 4'!$B$5:$XH$5,0))</f>
        <v>603.76322580644887</v>
      </c>
      <c r="AK21" s="325">
        <f>INDEX('Summary sales'!$A$6:$BX$50,MATCH($B21,'Summary sales'!$A$6:$A$50,0),MATCH($AJ$3,'Summary sales'!$A$7:$BX$7,0))</f>
        <v>862.5</v>
      </c>
      <c r="AL21" s="325">
        <f t="shared" si="355"/>
        <v>258.73677419355113</v>
      </c>
      <c r="AM21" s="326">
        <f t="shared" si="356"/>
        <v>1.4285401348317552</v>
      </c>
      <c r="AN21" s="325">
        <f>INDEX('SO MEI 2026 REV 4'!$B$6:$BH$52,MATCH(B21,'SO MEI 2026 REV 4'!$B$6:$B$52,0),MATCH($AN$3,'SO MEI 2026 REV 4'!$B$5:$XH$5,0))</f>
        <v>673.27548387096704</v>
      </c>
      <c r="AO21" s="325">
        <f>INDEX('Summary sales'!$A$6:$BX$50,MATCH($B21,'Summary sales'!$A$6:$A$50,0),MATCH($AN$3,'Summary sales'!$A$7:$BX$7,0))</f>
        <v>674.61999999999534</v>
      </c>
      <c r="AP21" s="325">
        <f t="shared" si="357"/>
        <v>1.3445161290283068</v>
      </c>
      <c r="AQ21" s="326">
        <f t="shared" si="358"/>
        <v>1.0019969777026456</v>
      </c>
      <c r="AR21" s="325">
        <f>INDEX('SO MEI 2026 REV 4'!$B$6:$BH$52,MATCH(B21,'SO MEI 2026 REV 4'!$B$6:$B$52,0),MATCH($AR$3,'SO MEI 2026 REV 4'!$B$5:$XH$5,0))</f>
        <v>5514.1990322580623</v>
      </c>
      <c r="AS21" s="325">
        <f>INDEX('Summary sales'!$A$6:$BX$50,MATCH($B21,'Summary sales'!$A$6:$A$50,0),MATCH($AR$3,'Summary sales'!$A$7:$BX$7,0))</f>
        <v>6240.5600000005215</v>
      </c>
      <c r="AT21" s="325">
        <f t="shared" si="359"/>
        <v>726.36096774245925</v>
      </c>
      <c r="AU21" s="326">
        <f t="shared" si="360"/>
        <v>1.1317255622245856</v>
      </c>
      <c r="AV21" s="325">
        <f>INDEX('SO MEI 2026 REV 4'!$B$6:$BH$52,MATCH(B21,'SO MEI 2026 REV 4'!$B$6:$B$52,0),MATCH($AV$3,'SO MEI 2026 REV 4'!$B$5:$XH$5,0))</f>
        <v>6600.0622580645213</v>
      </c>
      <c r="AW21" s="325">
        <f>INDEX('Summary sales'!$A$6:$BX$50,MATCH($B21,'Summary sales'!$A$6:$A$50,0),MATCH($AV$3,'Summary sales'!$A$7:$BX$7,0))</f>
        <v>3418.2800000002608</v>
      </c>
      <c r="AX21" s="325">
        <f t="shared" si="361"/>
        <v>-3181.7822580642605</v>
      </c>
      <c r="AY21" s="326">
        <f t="shared" si="362"/>
        <v>0.51791632659578535</v>
      </c>
      <c r="AZ21" s="325">
        <f>INDEX('SO MEI 2026 REV 4'!$B$6:$BH$52,MATCH(B21,'SO MEI 2026 REV 4'!$B$6:$B$52,0),MATCH($AZ$3,'SO MEI 2026 REV 4'!$B$5:$XH$5,0))</f>
        <v>1000</v>
      </c>
      <c r="BA21" s="325">
        <f>INDEX('Summary sales'!$A$6:$BX$50,MATCH($B21,'Summary sales'!$A$6:$A$50,0),MATCH($AZ$3,'Summary sales'!$A$7:$BX$7,0))</f>
        <v>1871.9299999999348</v>
      </c>
      <c r="BB21" s="325">
        <f t="shared" si="363"/>
        <v>871.92999999993481</v>
      </c>
      <c r="BC21" s="326">
        <f t="shared" si="364"/>
        <v>1.8719299999999348</v>
      </c>
      <c r="BD21" s="325">
        <f>INDEX('SO MEI 2026 REV 4'!$B$6:$BH$52,MATCH(B21,'SO MEI 2026 REV 4'!$B$6:$B$52,0),MATCH($BD$3,'SO MEI 2026 REV 4'!$B$5:$XH$5,0))</f>
        <v>500</v>
      </c>
      <c r="BE21" s="325">
        <f>INDEX('Summary sales'!$A$6:$BX$50,MATCH($B21,'Summary sales'!$A$6:$A$50,0),MATCH($BD$3,'Summary sales'!$A$7:$BX$7,0))</f>
        <v>815.81999999999971</v>
      </c>
      <c r="BF21" s="325">
        <f t="shared" si="365"/>
        <v>315.81999999999971</v>
      </c>
      <c r="BG21" s="326">
        <f t="shared" si="366"/>
        <v>1.6316399999999993</v>
      </c>
      <c r="BH21" s="325">
        <f>INDEX('SO MEI 2026 REV 4'!$B$6:$BH$52,MATCH(B21,'SO MEI 2026 REV 4'!$B$6:$B$52,0),MATCH($BH$3,'SO MEI 2026 REV 4'!$B$5:$XH$5,0))</f>
        <v>4000</v>
      </c>
      <c r="BI21" s="325">
        <f>INDEX('Summary sales'!$A$6:$BX$50,MATCH($B21,'Summary sales'!$A$6:$A$50,0),MATCH($BH$3,'Summary sales'!$A$7:$BX$7,0))</f>
        <v>3688.9099999999162</v>
      </c>
      <c r="BJ21" s="325">
        <f t="shared" si="367"/>
        <v>-311.09000000008382</v>
      </c>
      <c r="BK21" s="326">
        <f t="shared" si="368"/>
        <v>0.92222749999997899</v>
      </c>
      <c r="BL21" s="325">
        <f>INDEX('SO MEI 2026 REV 4'!$B$6:$BH$52,MATCH(B21,'SO MEI 2026 REV 4'!$B$6:$B$52,0),MATCH($BL$3,'SO MEI 2026 REV 4'!$B$5:$XH$5,0))</f>
        <v>9000.0570967741915</v>
      </c>
      <c r="BM21" s="325">
        <f>INDEX('Summary sales'!$A$6:$BX$50,MATCH($B21,'Summary sales'!$A$6:$A$50,0),MATCH($BL$3,'Summary sales'!$A$7:$BX$7,0))</f>
        <v>8179.9199999999255</v>
      </c>
      <c r="BN21" s="325">
        <f t="shared" si="369"/>
        <v>-820.13709677426596</v>
      </c>
      <c r="BO21" s="326">
        <f t="shared" si="370"/>
        <v>0.90887423402366851</v>
      </c>
      <c r="BP21" s="325">
        <f>INDEX('SO MEI 2026 REV 4'!$B$6:$BH$52,MATCH(B21,'SO MEI 2026 REV 4'!$B$6:$B$52,0),MATCH($BP$3,'SO MEI 2026 REV 4'!$B$5:$XH$5,0))</f>
        <v>1300</v>
      </c>
      <c r="BQ21" s="325">
        <f>INDEX('Summary sales'!$A$6:$BX$50,MATCH($B21,'Summary sales'!$A$6:$A$50,0),MATCH($BP$3,'Summary sales'!$A$7:$BX$7,0))</f>
        <v>1282.5899999999674</v>
      </c>
      <c r="BR21" s="325">
        <f t="shared" si="371"/>
        <v>-17.410000000032596</v>
      </c>
      <c r="BS21" s="326">
        <f t="shared" si="372"/>
        <v>0.98660769230766721</v>
      </c>
      <c r="BT21" s="325">
        <f>INDEX('SO MEI 2026 REV 4'!$B$6:$BH$52,MATCH(B21,'SO MEI 2026 REV 4'!$B$6:$B$52,0),MATCH($BT$3,'SO MEI 2026 REV 4'!$B$5:$XH$5,0))</f>
        <v>1000</v>
      </c>
      <c r="BU21" s="325">
        <f>INDEX('Summary sales'!$A$6:$BX$50,MATCH($B21,'Summary sales'!$A$6:$A$50,0),MATCH($BT$3,'Summary sales'!$A$7:$BX$7,0))</f>
        <v>1716.9789999999339</v>
      </c>
      <c r="BV21" s="325">
        <f t="shared" si="373"/>
        <v>716.97899999993388</v>
      </c>
      <c r="BW21" s="326">
        <f t="shared" si="374"/>
        <v>1.7169789999999339</v>
      </c>
      <c r="BX21" s="325">
        <f>INDEX('SO MEI 2026 REV 4'!$B$6:$BH$52,MATCH(B21,'SO MEI 2026 REV 4'!$B$6:$B$52,0),MATCH($BX$3,'SO MEI 2026 REV 4'!$B$5:$XH$5,0))</f>
        <v>5500</v>
      </c>
      <c r="BY21" s="325">
        <f ca="1">INDEX('Summary sales'!$A$6:$BX$50,MATCH($B21,'Summary sales'!$A$6:$A$50,0),MATCH($BX$3,'Summary sales'!$A$7:$BX$7,0))</f>
        <v>5273.75</v>
      </c>
      <c r="BZ21" s="325">
        <f t="shared" ca="1" si="375"/>
        <v>-226.25</v>
      </c>
      <c r="CA21" s="326">
        <f t="shared" ca="1" si="376"/>
        <v>0.95886363636363636</v>
      </c>
      <c r="CB21" s="325">
        <f>INDEX('SO MEI 2026 REV 4'!$B$6:$BH$52,MATCH(B21,'SO MEI 2026 REV 4'!$B$6:$B$52,0),MATCH($CB$3,'SO MEI 2026 REV 4'!$B$5:$XH$5,0))</f>
        <v>70.054838709677327</v>
      </c>
      <c r="CC21" s="325">
        <f>INDEX('Summary sales'!$A$6:$BX$50,MATCH($B21,'Summary sales'!$A$6:$A$50,0),MATCH($CB$3,'Summary sales'!$A$7:$BX$7,0))</f>
        <v>0</v>
      </c>
      <c r="CD21" s="325">
        <f t="shared" si="377"/>
        <v>-70.054838709677327</v>
      </c>
      <c r="CE21" s="326">
        <f t="shared" si="378"/>
        <v>0</v>
      </c>
      <c r="CF21" s="325">
        <f>INDEX('SO MEI 2026 REV 4'!$B$6:$BH$52,MATCH(B21,'SO MEI 2026 REV 4'!$B$6:$B$52,0),MATCH($CF$3,'SO MEI 2026 REV 4'!$B$5:$XH$5,0))</f>
        <v>89.451612903225808</v>
      </c>
      <c r="CG21" s="325">
        <f>INDEX('Summary sales'!$A$6:$BX$50,MATCH($B21,'Summary sales'!$A$6:$A$50,0),MATCH($CF$3,'Summary sales'!$A$7:$BX$7,0))</f>
        <v>57.720000000001164</v>
      </c>
      <c r="CH21" s="325">
        <f t="shared" si="379"/>
        <v>-31.731612903224644</v>
      </c>
      <c r="CI21" s="326">
        <f t="shared" si="380"/>
        <v>0.64526505589615435</v>
      </c>
      <c r="CJ21" s="325">
        <f>INDEX('SO MEI 2026 REV 4'!$B$6:$BH$52,MATCH(B21,'SO MEI 2026 REV 4'!$B$6:$B$52,0),MATCH($CJ$3,'SO MEI 2026 REV 4'!$B$5:$XH$5,0))</f>
        <v>3500</v>
      </c>
      <c r="CK21" s="325">
        <f>INDEX('Summary sales'!$A$6:$BX$50,MATCH($B21,'Summary sales'!$A$6:$A$50,0),MATCH($CJ$3,'Summary sales'!$A$7:$BX$7,0))</f>
        <v>3708.1000000000931</v>
      </c>
      <c r="CL21" s="325">
        <f t="shared" si="381"/>
        <v>208.10000000009313</v>
      </c>
      <c r="CM21" s="326">
        <f t="shared" si="382"/>
        <v>1.0594571428571695</v>
      </c>
      <c r="CN21" s="325">
        <f>INDEX('SO MEI 2026 REV 4'!$B$6:$BH$52,MATCH(B21,'SO MEI 2026 REV 4'!$B$6:$B$52,0),MATCH($CN$3,'SO MEI 2026 REV 4'!$B$5:$XH$5,0))</f>
        <v>3000</v>
      </c>
      <c r="CO21" s="325">
        <f>INDEX('Summary sales'!$A$6:$BX$50,MATCH($B21,'Summary sales'!$A$6:$A$50,0),MATCH($CN$3,'Summary sales'!$A$7:$BX$7,0))</f>
        <v>5724.9000000003725</v>
      </c>
      <c r="CP21" s="325">
        <f t="shared" si="383"/>
        <v>2724.9000000003725</v>
      </c>
      <c r="CQ21" s="325">
        <f>INDEX('SO MEI 2026 REV 4'!$B$6:$BH$52,MATCH(B21,'SO MEI 2026 REV 4'!$B$6:$B$52,0),MATCH($CQ$3,'SO MEI 2026 REV 4'!$B$5:$XH$5,0))</f>
        <v>0</v>
      </c>
      <c r="CR21" s="325">
        <f>INDEX('Summary sales'!$A$6:$BX$50,MATCH($B21,'Summary sales'!$A$6:$A$50,0),MATCH($CQ$3,'Summary sales'!$A$7:$BX$7,0))</f>
        <v>0</v>
      </c>
      <c r="CS21" s="325">
        <f t="shared" si="384"/>
        <v>0</v>
      </c>
      <c r="CT21" s="326">
        <f t="shared" si="385"/>
        <v>1.9083000000001242</v>
      </c>
      <c r="CU21" s="325">
        <f>INDEX('SO MEI 2026 REV 4'!$B$6:$BH$52,MATCH(B21,'SO MEI 2026 REV 4'!$B$6:$B$52,0),MATCH($CU$3,'SO MEI 2026 REV 4'!$B$5:$XH$5,0))</f>
        <v>2000</v>
      </c>
      <c r="CV21" s="325">
        <f>INDEX('Summary sales'!$A$6:$BX$50,MATCH($B21,'Summary sales'!$A$6:$A$50,0),MATCH($CU$3,'Summary sales'!$A$7:$BX$7,0))</f>
        <v>3533.1700000000419</v>
      </c>
      <c r="CW21" s="325">
        <f t="shared" si="386"/>
        <v>1533.1700000000419</v>
      </c>
      <c r="CX21" s="326">
        <f t="shared" si="387"/>
        <v>1.7665850000000209</v>
      </c>
      <c r="CY21" s="325">
        <f>INDEX('SO MEI 2026 REV 4'!$B$6:$BH$52,MATCH(B21,'SO MEI 2026 REV 4'!$B$6:$B$52,0),MATCH($CY$3,'SO MEI 2026 REV 4'!$B$5:$XH$5,0))</f>
        <v>5000</v>
      </c>
      <c r="CZ21" s="325">
        <f>INDEX('Summary sales'!$A$6:$BX$50,MATCH($B21,'Summary sales'!$A$6:$A$50,0),MATCH($CY$3,'Summary sales'!$A$7:$BX$7,0))</f>
        <v>4124.8999999999069</v>
      </c>
      <c r="DA21" s="325">
        <f t="shared" si="388"/>
        <v>-875.10000000009313</v>
      </c>
      <c r="DB21" s="326">
        <f t="shared" si="389"/>
        <v>0.82497999999998139</v>
      </c>
      <c r="DC21" s="325">
        <f>INDEX('SO MEI 2026 REV 4'!$B$6:$BH$52,MATCH(B21,'SO MEI 2026 REV 4'!$B$6:$B$52,0),MATCH($DC$3,'SO MEI 2026 REV 4'!$B$5:$XH$5,0))</f>
        <v>16000</v>
      </c>
      <c r="DD21" s="325">
        <f>INDEX('Summary sales'!$A$6:$BX$50,MATCH($B21,'Summary sales'!$A$6:$A$50,0),MATCH($DC$3,'Summary sales'!$A$7:$BX$7,0))</f>
        <v>16088.544999994338</v>
      </c>
      <c r="DE21" s="325">
        <f t="shared" si="390"/>
        <v>88.544999994337559</v>
      </c>
      <c r="DF21" s="326">
        <f t="shared" si="391"/>
        <v>1.0055340624996461</v>
      </c>
      <c r="DG21" s="325">
        <f>INDEX('SO MEI 2026 REV 4'!$B$6:$BH$52,MATCH(B21,'SO MEI 2026 REV 4'!$B$6:$B$52,0),MATCH($DG$3,'SO MEI 2026 REV 4'!$B$5:$XH$5,0))</f>
        <v>2020.8603225806426</v>
      </c>
      <c r="DH21" s="325">
        <f>INDEX('Summary sales'!$A$6:$BX$50,MATCH($B21,'Summary sales'!$A$6:$A$50,0),MATCH($DG$3,'Summary sales'!$A$7:$BX$7,0))</f>
        <v>2003.7000000001863</v>
      </c>
      <c r="DI21" s="325">
        <f t="shared" si="392"/>
        <v>-17.160322580456295</v>
      </c>
      <c r="DJ21" s="326">
        <f t="shared" si="393"/>
        <v>0.99150840739030266</v>
      </c>
      <c r="DK21" s="325">
        <f>INDEX('SO MEI 2026 REV 4'!$B$6:$BH$52,MATCH(B21,'SO MEI 2026 REV 4'!$B$6:$B$52,0),MATCH($DK$3,'SO MEI 2026 REV 4'!$B$5:$XH$5,0))</f>
        <v>800</v>
      </c>
      <c r="DL21" s="325">
        <f>INDEX('Summary sales'!$A$6:$BX$50,MATCH($B21,'Summary sales'!$A$6:$A$50,0),MATCH($DK$3,'Summary sales'!$A$7:$BX$7,0))</f>
        <v>51.410000000032596</v>
      </c>
      <c r="DM21" s="325">
        <f t="shared" si="394"/>
        <v>-748.5899999999674</v>
      </c>
      <c r="DN21" s="326">
        <f t="shared" si="395"/>
        <v>6.4262500000040745E-2</v>
      </c>
      <c r="DO21" s="325">
        <f>INDEX('SO MEI 2026 REV 4'!$B$6:$BH$52,MATCH(B21,'SO MEI 2026 REV 4'!$B$6:$B$52,0),MATCH($DO$3,'SO MEI 2026 REV 4'!$B$5:$XH$5,0))</f>
        <v>7200</v>
      </c>
      <c r="DP21" s="325">
        <f>INDEX('Summary sales'!$A$6:$BX$50,MATCH($B21,'Summary sales'!$A$6:$A$50,0),MATCH($DO$3,'Summary sales'!$A$7:$BX$7,0))</f>
        <v>7069.4399999994785</v>
      </c>
      <c r="DQ21" s="325">
        <f t="shared" si="396"/>
        <v>-130.56000000052154</v>
      </c>
      <c r="DR21" s="326">
        <f t="shared" si="397"/>
        <v>0.98186666666659428</v>
      </c>
      <c r="DS21" s="325">
        <f>INDEX('SO MEI 2026 REV 4'!$B$6:$BH$52,MATCH(B21,'SO MEI 2026 REV 4'!$B$6:$B$52,0),MATCH($DS$3,'SO MEI 2026 REV 4'!$B$5:$XH$5,0))</f>
        <v>3499.876774193548</v>
      </c>
      <c r="DT21" s="325">
        <f>INDEX('Summary sales'!$A$6:$BX$50,MATCH($B21,'Summary sales'!$A$6:$A$50,0),MATCH($DS$3,'Summary sales'!$A$7:$BX$7,0))</f>
        <v>3021.9800000000105</v>
      </c>
      <c r="DU21" s="325">
        <f t="shared" si="398"/>
        <v>-477.89677419353757</v>
      </c>
      <c r="DV21" s="326">
        <f t="shared" si="399"/>
        <v>0.86345325706398446</v>
      </c>
      <c r="DW21" s="325">
        <f>INDEX('SO MEI 2026 REV 4'!$B$6:$BH$52,MATCH(B21,'SO MEI 2026 REV 4'!$B$6:$B$52,0),MATCH($DW$3,'SO MEI 2026 REV 4'!$B$5:$XH$5,0))</f>
        <v>2043.2745161290325</v>
      </c>
      <c r="DX21" s="325">
        <f>INDEX('Summary sales'!$A$6:$BX$50,MATCH($B21,'Summary sales'!$A$6:$A$50,0),MATCH($DW$3,'Summary sales'!$A$7:$BX$7,0))</f>
        <v>1226.3100000000559</v>
      </c>
      <c r="DY21" s="325">
        <f t="shared" si="400"/>
        <v>-816.96451612897658</v>
      </c>
      <c r="DZ21" s="326">
        <f t="shared" si="401"/>
        <v>0.60016898870901136</v>
      </c>
      <c r="EA21" s="325">
        <f>INDEX('SO MEI 2026 REV 4'!$B$6:$BH$52,MATCH(B21,'SO MEI 2026 REV 4'!$B$6:$B$52,0),MATCH($EA$3,'SO MEI 2026 REV 4'!$B$5:$XH$5,0))</f>
        <v>1999.5303225806451</v>
      </c>
      <c r="EB21" s="325">
        <f>INDEX('Summary sales'!$A$6:$BX$50,MATCH($B21,'Summary sales'!$A$6:$A$50,0),MATCH($EA$3,'Summary sales'!$A$7:$BX$7,0))</f>
        <v>2108.890000000014</v>
      </c>
      <c r="EC21" s="325">
        <f t="shared" si="402"/>
        <v>109.35967741936884</v>
      </c>
      <c r="ED21" s="326">
        <f t="shared" si="403"/>
        <v>1.0546926826687111</v>
      </c>
      <c r="EE21" s="325">
        <f>INDEX('SO MEI 2026 REV 4'!$B$6:$BH$52,MATCH(B21,'SO MEI 2026 REV 4'!$B$6:$B$52,0),MATCH($EE$3,'SO MEI 2026 REV 4'!$B$5:$XH$5,0))</f>
        <v>1000</v>
      </c>
      <c r="EF21" s="325">
        <f>INDEX('Summary sales'!$A$6:$BX$50,MATCH($B21,'Summary sales'!$A$6:$A$50,0),MATCH($EE$3,'Summary sales'!$A$7:$BX$7,0))</f>
        <v>1517.6300000000047</v>
      </c>
      <c r="EG21" s="325">
        <f t="shared" si="404"/>
        <v>517.63000000000466</v>
      </c>
      <c r="EH21" s="326">
        <f t="shared" si="405"/>
        <v>1.5176300000000047</v>
      </c>
      <c r="EI21" s="325">
        <f>INDEX('SO MEI 2026 REV 4'!$B$6:$BH$52,MATCH(B21,'SO MEI 2026 REV 4'!$B$6:$B$52,0),MATCH($EI$3,'SO MEI 2026 REV 4'!$B$5:$XH$5,0))</f>
        <v>11007.047419354845</v>
      </c>
      <c r="EJ21" s="325">
        <f>INDEX('Summary sales'!$A$6:$BX$50,MATCH($B21,'Summary sales'!$A$6:$A$50,0),MATCH($EI$3,'Summary sales'!$A$7:$BX$7,0))</f>
        <v>10028.009999999776</v>
      </c>
      <c r="EK21" s="325">
        <f t="shared" si="406"/>
        <v>-979.03741935506878</v>
      </c>
      <c r="EL21" s="326">
        <f t="shared" si="407"/>
        <v>0.91105358393991065</v>
      </c>
      <c r="EM21" s="325">
        <f>INDEX('SO MEI 2026 REV 4'!$B$6:$BH$52,MATCH(B21,'SO MEI 2026 REV 4'!$B$6:$B$52,0),MATCH($EM$3,'SO MEI 2026 REV 4'!$B$5:$XH$5,0))</f>
        <v>1519.5448387096778</v>
      </c>
      <c r="EN21" s="325">
        <f>INDEX('Summary sales'!$A$6:$BX$50,MATCH($B21,'Summary sales'!$A$6:$A$50,0),MATCH($EM$3,'Summary sales'!$A$7:$BX$7,0))</f>
        <v>2503.5400000000373</v>
      </c>
      <c r="EO21" s="325">
        <f t="shared" si="408"/>
        <v>983.99516129035942</v>
      </c>
      <c r="EP21" s="326">
        <f t="shared" si="409"/>
        <v>1.647559148123539</v>
      </c>
      <c r="EQ21" s="325">
        <f>INDEX('SO MEI 2026 REV 4'!$B$6:$BH$52,MATCH(B21,'SO MEI 2026 REV 4'!$B$6:$B$52,0),MATCH($EQ$3,'SO MEI 2026 REV 4'!$B$5:$XH$5,0))</f>
        <v>3999.6741935483842</v>
      </c>
      <c r="ER21" s="325">
        <f>INDEX('Summary sales'!$A$6:$BX$50,MATCH($B21,'Summary sales'!$A$6:$A$50,0),MATCH($EQ$3,'Summary sales'!$A$7:$BX$7,0))</f>
        <v>4434.660000000149</v>
      </c>
      <c r="ES21" s="325">
        <f t="shared" si="410"/>
        <v>434.9858064517648</v>
      </c>
      <c r="ET21" s="326">
        <f t="shared" si="411"/>
        <v>1.1087553099083451</v>
      </c>
      <c r="EU21" s="325">
        <f>INDEX('SO MEI 2026 REV 4'!$B$6:$BH$52,MATCH(B21,'SO MEI 2026 REV 4'!$B$6:$B$52,0),MATCH($EU$3,'SO MEI 2026 REV 4'!$B$5:$XH$5,0))</f>
        <v>7000</v>
      </c>
      <c r="EV21" s="325">
        <f>INDEX('Summary sales'!$A$6:$BX$50,MATCH(B21,'Summary sales'!$A$6:$A$50,0),MATCH($EU$3,'Summary sales'!$A$7:$BX$7,0))</f>
        <v>5295.6999999999534</v>
      </c>
      <c r="EW21" s="325">
        <f t="shared" si="412"/>
        <v>-1704.3000000000466</v>
      </c>
      <c r="EX21" s="326">
        <f t="shared" si="413"/>
        <v>0.75652857142856478</v>
      </c>
      <c r="EY21" s="325">
        <f>INDEX('SO MEI 2026 REV 4'!$B$6:$BH$52,MATCH(B21,'SO MEI 2026 REV 4'!$B$6:$B$52,0),MATCH($EY$3,'SO MEI 2026 REV 4'!$B$5:$XH$5,0))</f>
        <v>5000</v>
      </c>
      <c r="EZ21" s="325">
        <f>INDEX('Summary sales'!$A$6:$BX$50,MATCH($B21,'Summary sales'!$A$6:$A$50,0),MATCH($EY$3,'Summary sales'!$A$7:$BX$7,0))</f>
        <v>5331.1999999999534</v>
      </c>
      <c r="FA21" s="325">
        <f t="shared" si="414"/>
        <v>331.19999999995343</v>
      </c>
      <c r="FB21" s="326">
        <f t="shared" si="415"/>
        <v>1.0662399999999908</v>
      </c>
      <c r="FC21" s="325">
        <f>INDEX('SO MEI 2026 REV 4'!$B$6:$BH$52,MATCH(B21,'SO MEI 2026 REV 4'!$B$6:$B$52,0),MATCH($FC$3,'SO MEI 2026 REV 4'!$B$5:$XH$5,0))</f>
        <v>48000</v>
      </c>
      <c r="FD21" s="325">
        <f>INDEX('Summary sales'!$A$6:$BX$50,MATCH($B21,'Summary sales'!$A$6:$A$50,0),MATCH($FC$3,'Summary sales'!$A$7:$BX$7,0))</f>
        <v>55467.469999999739</v>
      </c>
      <c r="FE21" s="325">
        <f t="shared" si="416"/>
        <v>7467.4699999997392</v>
      </c>
      <c r="FF21" s="326">
        <f t="shared" si="417"/>
        <v>1.1555722916666613</v>
      </c>
      <c r="FG21" s="325">
        <f>INDEX('SO MEI 2026 REV 4'!$B$6:$BH$52,MATCH(B21,'SO MEI 2026 REV 4'!$B$6:$B$52,0),MATCH($FG$3,'SO MEI 2026 REV 4'!$B$5:$XH$5,0))</f>
        <v>8000</v>
      </c>
      <c r="FH21" s="325">
        <f>INDEX('Summary sales'!$A$6:$BX$50,MATCH(B21,'Summary sales'!$A$6:$A$50,0),MATCH($FG$3,'Summary sales'!$A$7:$BX$7,0))</f>
        <v>5074.2900000000373</v>
      </c>
      <c r="FI21" s="325">
        <f t="shared" si="418"/>
        <v>-2925.7099999999627</v>
      </c>
      <c r="FJ21" s="326">
        <f t="shared" si="419"/>
        <v>0.6342862500000046</v>
      </c>
      <c r="FK21" s="325">
        <f>INDEX('SO MEI 2026 REV 4'!$B$6:$BH$52,MATCH(B21,'SO MEI 2026 REV 4'!$B$6:$B$52,0),MATCH($FK$3,'SO MEI 2026 REV 4'!$B$5:$XH$5,0))</f>
        <v>3500</v>
      </c>
      <c r="FL21" s="325">
        <f>INDEX('Summary sales'!$A$6:$BX$50,MATCH(B21,'Summary sales'!$A$6:$A$50,0),MATCH($FK$3,'Summary sales'!$A$7:$BX$7,0))</f>
        <v>1919.2999999998137</v>
      </c>
      <c r="FM21" s="325">
        <f t="shared" si="420"/>
        <v>-1580.7000000001863</v>
      </c>
      <c r="FN21" s="326">
        <f t="shared" si="421"/>
        <v>0.54837142857137533</v>
      </c>
      <c r="FO21" s="325">
        <f>INDEX('SO MEI 2026 REV 4'!$B$6:$BH$52,MATCH(B21,'SO MEI 2026 REV 4'!$B$6:$B$52,0),MATCH($FO$3,'SO MEI 2026 REV 4'!$B$5:$XH$5,0))</f>
        <v>726.8151612903232</v>
      </c>
      <c r="FP21" s="325">
        <f>INDEX('Summary sales'!$A$6:$BX$50,MATCH(B21,'Summary sales'!$A$6:$A$50,0),MATCH($FO$3,'Summary sales'!$A$7:$BX$7,0))</f>
        <v>877.13999999989755</v>
      </c>
      <c r="FQ21" s="325">
        <f t="shared" si="422"/>
        <v>150.32483870957435</v>
      </c>
      <c r="FR21" s="326">
        <f t="shared" si="423"/>
        <v>1.2068267789608309</v>
      </c>
      <c r="FS21" s="325">
        <f>INDEX('SO MEI 2026 REV 4'!$B$6:$BH$52,MATCH(B21,'SO MEI 2026 REV 4'!$B$6:$B$52,0),MATCH($FS$3,'SO MEI 2026 REV 4'!$B$5:$XH$5,0))</f>
        <v>3018.0416129032269</v>
      </c>
      <c r="FT21" s="325">
        <f>INDEX('Summary sales'!$A$6:$BX$50,MATCH(B21,'Summary sales'!$A$6:$A$50,0),MATCH($FS$3,'Summary sales'!$A$7:$BX$7,0))</f>
        <v>4072.660000000149</v>
      </c>
      <c r="FU21" s="325">
        <f t="shared" si="424"/>
        <v>1054.6183870969221</v>
      </c>
      <c r="FV21" s="326">
        <f t="shared" si="425"/>
        <v>1.3494379873982003</v>
      </c>
      <c r="FW21" s="325">
        <f>INDEX('SO MEI 2026 REV 4'!$B$6:$BH$52,MATCH(B21,'SO MEI 2026 REV 4'!$B$6:$B$52,0),MATCH($FW$3,'SO MEI 2026 REV 4'!$B$5:$XH$5,0))</f>
        <v>2044.9996774193546</v>
      </c>
      <c r="FX21" s="325">
        <f>INDEX('Summary sales'!$A$6:$BX$50,MATCH(B21,'Summary sales'!$A$6:$A$50,0),MATCH($FW$3,'Summary sales'!$A$7:$BX$7,0))</f>
        <v>152.5</v>
      </c>
      <c r="FY21" s="325">
        <f t="shared" si="426"/>
        <v>-1892.4996774193546</v>
      </c>
      <c r="FZ21" s="326">
        <f t="shared" si="427"/>
        <v>7.457213890245902E-2</v>
      </c>
      <c r="GA21" s="325">
        <f>INDEX('SO MEI 2026 REV 4'!$B$6:$BH$52,MATCH(B21,'SO MEI 2026 REV 4'!$B$6:$B$52,0),MATCH($GA$3,'SO MEI 2026 REV 4'!$B$5:$XH$5,0))</f>
        <v>369.61070967741654</v>
      </c>
      <c r="GB21" s="325">
        <f>INDEX('Summary sales'!$A$6:$BX$50,MATCH(B21,'Summary sales'!$A$6:$A$50,0),MATCH($GA$3,'Summary sales'!$A$7:$BX$7,0))</f>
        <v>0</v>
      </c>
      <c r="GC21" s="325">
        <f t="shared" si="428"/>
        <v>-369.61070967741654</v>
      </c>
      <c r="GD21" s="326">
        <f t="shared" si="429"/>
        <v>0</v>
      </c>
      <c r="GE21" s="325">
        <f>INDEX('SO MEI 2026 REV 4'!$B$6:$BH$52,MATCH(B21,'SO MEI 2026 REV 4'!$B$6:$B$52,0),MATCH($GE$3,'SO MEI 2026 REV 4'!$B$5:$XH$5,0))</f>
        <v>0</v>
      </c>
      <c r="GF21" s="325">
        <f>INDEX('Summary sales'!$A$6:$BX$50,MATCH(B21,'Summary sales'!$A$6:$A$50,0),MATCH($GE$3,'Summary sales'!$A$7:$BX$7,0))</f>
        <v>0</v>
      </c>
      <c r="GG21" s="325">
        <f t="shared" si="430"/>
        <v>0</v>
      </c>
      <c r="GH21" s="326" t="e">
        <f t="shared" si="431"/>
        <v>#DIV/0!</v>
      </c>
      <c r="GI21" s="325">
        <f>INDEX('SO MEI 2026 REV 4'!$B$6:$BH$52,MATCH(B21,'SO MEI 2026 REV 4'!$B$6:$B$52,0),MATCH($GI$3,'SO MEI 2026 REV 4'!$B$5:$XH$5,0))</f>
        <v>0</v>
      </c>
      <c r="GJ21" s="325">
        <f>INDEX('Summary sales'!$A$6:$BX$50,MATCH($B21,'Summary sales'!$A$6:$A$50,0),MATCH($GI$3,'Summary sales'!$A$7:$BX$7,0))</f>
        <v>0</v>
      </c>
      <c r="GK21" s="325">
        <f t="shared" si="432"/>
        <v>0</v>
      </c>
      <c r="GL21" s="326" t="e">
        <f t="shared" si="433"/>
        <v>#DIV/0!</v>
      </c>
      <c r="GM21" s="325">
        <f>INDEX('SO MEI 2026 REV 4'!$B$6:$BH$52,MATCH(B21,'SO MEI 2026 REV 4'!$B$6:$B$52,0),MATCH($GM$3,'SO MEI 2026 REV 4'!$B$5:$XH$5,0))</f>
        <v>1121.900322580635</v>
      </c>
      <c r="GN21" s="325">
        <f>INDEX('Summary sales'!$A$6:$BX$50,MATCH($B21,'Summary sales'!$A$6:$A$50,0),MATCH($GM$3,'Summary sales'!$A$7:$BX$7,0))</f>
        <v>979.64999999990687</v>
      </c>
      <c r="GO21" s="325">
        <f t="shared" si="434"/>
        <v>-142.25032258072815</v>
      </c>
      <c r="GP21" s="326">
        <f t="shared" si="435"/>
        <v>0.87320591703412753</v>
      </c>
      <c r="GQ21" s="325">
        <f>INDEX('SO MEI 2026 REV 4'!$B$6:$BH$52,MATCH(B21,'SO MEI 2026 REV 4'!$B$6:$B$52,0),MATCH($GQ$3,'SO MEI 2026 REV 4'!$B$5:$XH$5,0))</f>
        <v>1800</v>
      </c>
      <c r="GR21" s="325">
        <f>INDEX('Summary sales'!$A$6:$BX$50,MATCH(B21,'Summary sales'!$A$6:$A$50,0),MATCH($GQ$3,'Summary sales'!$A$7:$BX$7,0))</f>
        <v>1846.1020000000717</v>
      </c>
      <c r="GS21" s="325">
        <f t="shared" si="436"/>
        <v>46.102000000071712</v>
      </c>
      <c r="GT21" s="326">
        <f t="shared" si="437"/>
        <v>1.0256122222222621</v>
      </c>
      <c r="GU21" s="325">
        <f>INDEX('SO MEI 2026 REV 4'!$B$6:$BH$52,MATCH(B21,'SO MEI 2026 REV 4'!$B$6:$B$52,0),MATCH($GU$3,'SO MEI 2026 REV 4'!$B$5:$XH$5,0))</f>
        <v>2499.7025806451697</v>
      </c>
      <c r="GV21" s="325">
        <f>INDEX('Summary sales'!$A$6:$BX$50,MATCH(B21,'Summary sales'!$A$6:$A$50,0),MATCH($GU$3,'Summary sales'!$A$7:$BX$7,0))</f>
        <v>3430.6400000001304</v>
      </c>
      <c r="GW21" s="325">
        <f t="shared" si="438"/>
        <v>930.93741935496064</v>
      </c>
      <c r="GX21" s="326">
        <f t="shared" si="439"/>
        <v>1.3724192736220191</v>
      </c>
      <c r="GY21" s="325">
        <f>INDEX('SO MEI 2026 REV 4'!$B$6:$BH$52,MATCH(B21,'SO MEI 2026 REV 4'!$B$6:$B$52,0),MATCH($GY$3,'SO MEI 2026 REV 4'!$B$5:$XH$5,0))</f>
        <v>6600.0622580645213</v>
      </c>
      <c r="GZ21" s="325">
        <f>INDEX('Summary sales'!$A$6:$BX$50,MATCH(B21,'Summary sales'!$A$6:$A$50,0),MATCH($GY$3,'Summary sales'!$A$7:$BX$7,0))</f>
        <v>10613.67</v>
      </c>
      <c r="HA21" s="325">
        <f t="shared" si="440"/>
        <v>4013.6077419354788</v>
      </c>
      <c r="HB21" s="326">
        <f t="shared" si="441"/>
        <v>1.6081166487530187</v>
      </c>
      <c r="HC21" s="325">
        <f>INDEX('SO MEI 2026 REV 4'!$B$6:$BH$52,MATCH(B21,'SO MEI 2026 REV 4'!$B$6:$B$52,0),MATCH($HC$3,'SO MEI 2026 REV 4'!$B$5:$XH$5,0))</f>
        <v>20000</v>
      </c>
      <c r="HD21" s="325">
        <f>INDEX('Summary sales'!$A$6:$BX$50,MATCH(B21,'Summary sales'!$A$6:$A$50,0),MATCH($HC$3,'Summary sales'!$A$7:$BX$7,0))</f>
        <v>13260.388999998569</v>
      </c>
      <c r="HE21" s="325">
        <f t="shared" si="442"/>
        <v>-6739.6110000014305</v>
      </c>
      <c r="HF21" s="366">
        <f t="shared" si="443"/>
        <v>0.66301944999992846</v>
      </c>
    </row>
    <row r="22" spans="1:214" ht="15" customHeight="1">
      <c r="A22" s="641"/>
      <c r="B22" s="323">
        <f t="shared" si="444"/>
        <v>46156</v>
      </c>
      <c r="C22" s="324" t="str">
        <f t="shared" si="336"/>
        <v>Kam</v>
      </c>
      <c r="D22" s="325">
        <f t="shared" si="337"/>
        <v>179649.01845161288</v>
      </c>
      <c r="E22" s="325">
        <f t="shared" ca="1" si="338"/>
        <v>173179.99700000236</v>
      </c>
      <c r="F22" s="325">
        <f t="shared" ca="1" si="339"/>
        <v>-6469.0214516105189</v>
      </c>
      <c r="G22" s="326">
        <f t="shared" ca="1" si="340"/>
        <v>0.96399077764316921</v>
      </c>
      <c r="H22" s="325">
        <f>INDEX('SO MEI 2026 REV 4'!$B$6:$BH$52,MATCH(B22,'SO MEI 2026 REV 4'!$B$6:$B$52,0),MATCH($H$3,'SO MEI 2026 REV 4'!$B$5:$XH$5,0))</f>
        <v>1199.5729032258068</v>
      </c>
      <c r="I22" s="325">
        <f>INDEX('Summary sales'!$A$6:$BX$50,MATCH(B22,'Summary sales'!$A$6:$A$50,0),MATCH($H$3,'Summary sales'!$A$7:$BX$7,0))</f>
        <v>1166.9499999999534</v>
      </c>
      <c r="J22" s="325">
        <f t="shared" si="341"/>
        <v>-32.622903225853406</v>
      </c>
      <c r="K22" s="326">
        <f t="shared" si="342"/>
        <v>0.97280456807741644</v>
      </c>
      <c r="L22" s="325">
        <f>INDEX('SO MEI 2026 REV 4'!$B$6:$BH$52,MATCH(B22,'SO MEI 2026 REV 4'!$B$6:$B$52,0),MATCH($L$3,'SO MEI 2026 REV 4'!$B$5:$XH$5,0))</f>
        <v>2000</v>
      </c>
      <c r="M22" s="325">
        <f>INDEX('Summary sales'!$A$6:$BX$50,MATCH($B22,'Summary sales'!$A$6:$A$50,0),MATCH($L$3,'Summary sales'!$A$7:$BX$7,0))</f>
        <v>583.49000000022352</v>
      </c>
      <c r="N22" s="325">
        <f t="shared" si="343"/>
        <v>-1416.5099999997765</v>
      </c>
      <c r="O22" s="326">
        <f t="shared" si="344"/>
        <v>0.29174500000011178</v>
      </c>
      <c r="P22" s="325">
        <f>INDEX('SO MEI 2026 REV 4'!$B$6:$BH$52,MATCH(B22,'SO MEI 2026 REV 4'!$B$6:$B$52,0),MATCH($P$3,'SO MEI 2026 REV 4'!$B$5:$XH$5,0))</f>
        <v>1129.7312903225857</v>
      </c>
      <c r="Q22" s="325">
        <f>INDEX('Summary sales'!$A$6:$BX$50,MATCH($B22,'Summary sales'!$A$6:$A$50,0),MATCH($P$3,'Summary sales'!$A$7:$BX$7,0))</f>
        <v>427.41000000014901</v>
      </c>
      <c r="R22" s="325">
        <f t="shared" si="345"/>
        <v>-702.32129032243665</v>
      </c>
      <c r="S22" s="326">
        <f t="shared" si="346"/>
        <v>0.37832890321919432</v>
      </c>
      <c r="T22" s="325">
        <f>INDEX('SO MEI 2026 REV 4'!$B$6:$BH$52,MATCH(B22,'SO MEI 2026 REV 4'!$B$6:$B$52,0),MATCH($T$3,'SO MEI 2026 REV 4'!$B$5:$XH$5,0))</f>
        <v>3282.5161290322658</v>
      </c>
      <c r="U22" s="325">
        <f>INDEX('Summary sales'!$A$6:$BX$50,MATCH($B22,'Summary sales'!$A$6:$A$50,0),MATCH($T$3,'Summary sales'!$A$7:$BX$7,0))</f>
        <v>4323.5</v>
      </c>
      <c r="V22" s="325">
        <f t="shared" si="347"/>
        <v>1040.9838709677342</v>
      </c>
      <c r="W22" s="326">
        <f t="shared" si="348"/>
        <v>1.3171298571119685</v>
      </c>
      <c r="X22" s="325">
        <f>INDEX('SO MEI 2026 REV 4'!$B$6:$BH$52,MATCH(B22,'SO MEI 2026 REV 4'!$B$6:$B$52,0),MATCH($X$3,'SO MEI 2026 REV 4'!$B$5:$XH$5,0))</f>
        <v>644.02064516129087</v>
      </c>
      <c r="Y22" s="325">
        <f>INDEX('Summary sales'!$A$6:$BX$50,MATCH($B22,'Summary sales'!$A$6:$A$50,0),MATCH($X$3,'Summary sales'!$A$7:$BX$7,0))</f>
        <v>407.28000000002794</v>
      </c>
      <c r="Z22" s="325">
        <f t="shared" si="349"/>
        <v>-236.74064516126293</v>
      </c>
      <c r="AA22" s="326">
        <f t="shared" si="350"/>
        <v>0.63240208688966371</v>
      </c>
      <c r="AB22" s="325">
        <f>INDEX('SO MEI 2026 REV 4'!$B$6:$BH$52,MATCH(B22,'SO MEI 2026 REV 4'!$B$6:$B$52,0),MATCH($AB$3,'SO MEI 2026 REV 4'!$B$5:$XH$5,0))</f>
        <v>0</v>
      </c>
      <c r="AC22" s="325">
        <f>INDEX('Summary sales'!$A$6:$BX$50,MATCH($B22,'Summary sales'!$A$6:$A$50,0),MATCH($AB$3,'Summary sales'!$A$7:$BX$7,0))</f>
        <v>0</v>
      </c>
      <c r="AD22" s="325">
        <f t="shared" si="351"/>
        <v>0</v>
      </c>
      <c r="AE22" s="326" t="e">
        <f t="shared" si="352"/>
        <v>#DIV/0!</v>
      </c>
      <c r="AF22" s="325">
        <f>INDEX('SO MEI 2026 REV 4'!$B$6:$BH$52,MATCH(B22,'SO MEI 2026 REV 4'!$B$6:$B$52,0),MATCH($AF$3,'SO MEI 2026 REV 4'!$B$5:$XH$5,0))</f>
        <v>499.97064516129024</v>
      </c>
      <c r="AG22" s="325">
        <f>INDEX('Summary sales'!$A$6:$BX$50,MATCH($B22,'Summary sales'!$A$6:$A$50,0),MATCH($AF$3,'Summary sales'!$A$7:$BX$7,0))</f>
        <v>0</v>
      </c>
      <c r="AH22" s="325">
        <f t="shared" si="353"/>
        <v>-499.97064516129024</v>
      </c>
      <c r="AI22" s="326">
        <f t="shared" si="354"/>
        <v>0</v>
      </c>
      <c r="AJ22" s="325">
        <f>INDEX('SO MEI 2026 REV 4'!$B$6:$BH$52,MATCH(B22,'SO MEI 2026 REV 4'!$B$6:$B$52,0),MATCH($AJ$3,'SO MEI 2026 REV 4'!$B$5:$XH$5,0))</f>
        <v>603.76322580644887</v>
      </c>
      <c r="AK22" s="325">
        <f>INDEX('Summary sales'!$A$6:$BX$50,MATCH($B22,'Summary sales'!$A$6:$A$50,0),MATCH($AJ$3,'Summary sales'!$A$7:$BX$7,0))</f>
        <v>731.76000000000931</v>
      </c>
      <c r="AL22" s="325">
        <f t="shared" si="355"/>
        <v>127.99677419356044</v>
      </c>
      <c r="AM22" s="326">
        <f t="shared" si="356"/>
        <v>1.2119982945675345</v>
      </c>
      <c r="AN22" s="325">
        <f>INDEX('SO MEI 2026 REV 4'!$B$6:$BH$52,MATCH(B22,'SO MEI 2026 REV 4'!$B$6:$B$52,0),MATCH($AN$3,'SO MEI 2026 REV 4'!$B$5:$XH$5,0))</f>
        <v>673.27548387096704</v>
      </c>
      <c r="AO22" s="325">
        <f>INDEX('Summary sales'!$A$6:$BX$50,MATCH($B22,'Summary sales'!$A$6:$A$50,0),MATCH($AN$3,'Summary sales'!$A$7:$BX$7,0))</f>
        <v>429.98999999999069</v>
      </c>
      <c r="AP22" s="325">
        <f t="shared" si="357"/>
        <v>-243.28548387097635</v>
      </c>
      <c r="AQ22" s="326">
        <f t="shared" si="358"/>
        <v>0.63865387987660349</v>
      </c>
      <c r="AR22" s="325">
        <f>INDEX('SO MEI 2026 REV 4'!$B$6:$BH$52,MATCH(B22,'SO MEI 2026 REV 4'!$B$6:$B$52,0),MATCH($AR$3,'SO MEI 2026 REV 4'!$B$5:$XH$5,0))</f>
        <v>5514.1990322580623</v>
      </c>
      <c r="AS22" s="325">
        <f>INDEX('Summary sales'!$A$6:$BX$50,MATCH($B22,'Summary sales'!$A$6:$A$50,0),MATCH($AR$3,'Summary sales'!$A$7:$BX$7,0))</f>
        <v>5567.6299999989569</v>
      </c>
      <c r="AT22" s="325">
        <f t="shared" si="359"/>
        <v>53.43096774089463</v>
      </c>
      <c r="AU22" s="326">
        <f t="shared" si="360"/>
        <v>1.0096897060531047</v>
      </c>
      <c r="AV22" s="325">
        <f>INDEX('SO MEI 2026 REV 4'!$B$6:$BH$52,MATCH(B22,'SO MEI 2026 REV 4'!$B$6:$B$52,0),MATCH($AV$3,'SO MEI 2026 REV 4'!$B$5:$XH$5,0))</f>
        <v>0</v>
      </c>
      <c r="AW22" s="325">
        <f>INDEX('Summary sales'!$A$6:$BX$50,MATCH($B22,'Summary sales'!$A$6:$A$50,0),MATCH($AV$3,'Summary sales'!$A$7:$BX$7,0))</f>
        <v>117.91999999992549</v>
      </c>
      <c r="AX22" s="325">
        <f t="shared" si="361"/>
        <v>117.91999999992549</v>
      </c>
      <c r="AY22" s="326" t="e">
        <f t="shared" si="362"/>
        <v>#DIV/0!</v>
      </c>
      <c r="AZ22" s="325">
        <f>INDEX('SO MEI 2026 REV 4'!$B$6:$BH$52,MATCH(B22,'SO MEI 2026 REV 4'!$B$6:$B$52,0),MATCH($AZ$3,'SO MEI 2026 REV 4'!$B$5:$XH$5,0))</f>
        <v>1000</v>
      </c>
      <c r="BA22" s="325">
        <f>INDEX('Summary sales'!$A$6:$BX$50,MATCH($B22,'Summary sales'!$A$6:$A$50,0),MATCH($AZ$3,'Summary sales'!$A$7:$BX$7,0))</f>
        <v>1844.7299999999814</v>
      </c>
      <c r="BB22" s="325">
        <f t="shared" si="363"/>
        <v>844.72999999998137</v>
      </c>
      <c r="BC22" s="326">
        <f t="shared" si="364"/>
        <v>1.8447299999999813</v>
      </c>
      <c r="BD22" s="325">
        <f>INDEX('SO MEI 2026 REV 4'!$B$6:$BH$52,MATCH(B22,'SO MEI 2026 REV 4'!$B$6:$B$52,0),MATCH($BD$3,'SO MEI 2026 REV 4'!$B$5:$XH$5,0))</f>
        <v>0</v>
      </c>
      <c r="BE22" s="325">
        <f>INDEX('Summary sales'!$A$6:$BX$50,MATCH($B22,'Summary sales'!$A$6:$A$50,0),MATCH($BD$3,'Summary sales'!$A$7:$BX$7,0))</f>
        <v>180.45999999999913</v>
      </c>
      <c r="BF22" s="325">
        <f t="shared" si="365"/>
        <v>180.45999999999913</v>
      </c>
      <c r="BG22" s="326" t="e">
        <f t="shared" si="366"/>
        <v>#DIV/0!</v>
      </c>
      <c r="BH22" s="325">
        <f>INDEX('SO MEI 2026 REV 4'!$B$6:$BH$52,MATCH(B22,'SO MEI 2026 REV 4'!$B$6:$B$52,0),MATCH($BH$3,'SO MEI 2026 REV 4'!$B$5:$XH$5,0))</f>
        <v>4000</v>
      </c>
      <c r="BI22" s="325">
        <f>INDEX('Summary sales'!$A$6:$BX$50,MATCH($B22,'Summary sales'!$A$6:$A$50,0),MATCH($BH$3,'Summary sales'!$A$7:$BX$7,0))</f>
        <v>3753.8200000000652</v>
      </c>
      <c r="BJ22" s="325">
        <f t="shared" si="367"/>
        <v>-246.17999999993481</v>
      </c>
      <c r="BK22" s="326">
        <f t="shared" si="368"/>
        <v>0.93845500000001625</v>
      </c>
      <c r="BL22" s="325">
        <f>INDEX('SO MEI 2026 REV 4'!$B$6:$BH$52,MATCH(B22,'SO MEI 2026 REV 4'!$B$6:$B$52,0),MATCH($BL$3,'SO MEI 2026 REV 4'!$B$5:$XH$5,0))</f>
        <v>2000</v>
      </c>
      <c r="BM22" s="325">
        <f>INDEX('Summary sales'!$A$6:$BX$50,MATCH($B22,'Summary sales'!$A$6:$A$50,0),MATCH($BL$3,'Summary sales'!$A$7:$BX$7,0))</f>
        <v>4776.0299999997951</v>
      </c>
      <c r="BN22" s="325">
        <f t="shared" si="369"/>
        <v>2776.0299999997951</v>
      </c>
      <c r="BO22" s="326">
        <f t="shared" si="370"/>
        <v>2.3880149999998976</v>
      </c>
      <c r="BP22" s="325">
        <f>INDEX('SO MEI 2026 REV 4'!$B$6:$BH$52,MATCH(B22,'SO MEI 2026 REV 4'!$B$6:$B$52,0),MATCH($BP$3,'SO MEI 2026 REV 4'!$B$5:$XH$5,0))</f>
        <v>1300</v>
      </c>
      <c r="BQ22" s="325">
        <f>INDEX('Summary sales'!$A$6:$BX$50,MATCH($B22,'Summary sales'!$A$6:$A$50,0),MATCH($BP$3,'Summary sales'!$A$7:$BX$7,0))</f>
        <v>1244.4699999999721</v>
      </c>
      <c r="BR22" s="325">
        <f t="shared" si="371"/>
        <v>-55.53000000002794</v>
      </c>
      <c r="BS22" s="326">
        <f t="shared" si="372"/>
        <v>0.95728461538459386</v>
      </c>
      <c r="BT22" s="325">
        <f>INDEX('SO MEI 2026 REV 4'!$B$6:$BH$52,MATCH(B22,'SO MEI 2026 REV 4'!$B$6:$B$52,0),MATCH($BT$3,'SO MEI 2026 REV 4'!$B$5:$XH$5,0))</f>
        <v>0</v>
      </c>
      <c r="BU22" s="325">
        <f>INDEX('Summary sales'!$A$6:$BX$50,MATCH($B22,'Summary sales'!$A$6:$A$50,0),MATCH($BT$3,'Summary sales'!$A$7:$BX$7,0))</f>
        <v>1319.9649999999674</v>
      </c>
      <c r="BV22" s="325">
        <f t="shared" si="373"/>
        <v>1319.9649999999674</v>
      </c>
      <c r="BW22" s="326" t="e">
        <f t="shared" si="374"/>
        <v>#DIV/0!</v>
      </c>
      <c r="BX22" s="325">
        <f>INDEX('SO MEI 2026 REV 4'!$B$6:$BH$52,MATCH(B22,'SO MEI 2026 REV 4'!$B$6:$B$52,0),MATCH($BX$3,'SO MEI 2026 REV 4'!$B$5:$XH$5,0))</f>
        <v>5500</v>
      </c>
      <c r="BY22" s="325">
        <f ca="1">INDEX('Summary sales'!$A$6:$BX$50,MATCH($B22,'Summary sales'!$A$6:$A$50,0),MATCH($BX$3,'Summary sales'!$A$7:$BX$7,0))</f>
        <v>5285.1399999999994</v>
      </c>
      <c r="BZ22" s="325">
        <f t="shared" ca="1" si="375"/>
        <v>-214.86000000000058</v>
      </c>
      <c r="CA22" s="326">
        <f t="shared" ca="1" si="376"/>
        <v>0.96093454545454537</v>
      </c>
      <c r="CB22" s="325">
        <f>INDEX('SO MEI 2026 REV 4'!$B$6:$BH$52,MATCH(B22,'SO MEI 2026 REV 4'!$B$6:$B$52,0),MATCH($CB$3,'SO MEI 2026 REV 4'!$B$5:$XH$5,0))</f>
        <v>70.054838709677327</v>
      </c>
      <c r="CC22" s="325">
        <f>INDEX('Summary sales'!$A$6:$BX$50,MATCH($B22,'Summary sales'!$A$6:$A$50,0),MATCH($CB$3,'Summary sales'!$A$7:$BX$7,0))</f>
        <v>0</v>
      </c>
      <c r="CD22" s="325">
        <f t="shared" si="377"/>
        <v>-70.054838709677327</v>
      </c>
      <c r="CE22" s="326">
        <f t="shared" si="378"/>
        <v>0</v>
      </c>
      <c r="CF22" s="325">
        <f>INDEX('SO MEI 2026 REV 4'!$B$6:$BH$52,MATCH(B22,'SO MEI 2026 REV 4'!$B$6:$B$52,0),MATCH($CF$3,'SO MEI 2026 REV 4'!$B$5:$XH$5,0))</f>
        <v>89.451612903225808</v>
      </c>
      <c r="CG22" s="325">
        <f>INDEX('Summary sales'!$A$6:$BX$50,MATCH($B22,'Summary sales'!$A$6:$A$50,0),MATCH($CF$3,'Summary sales'!$A$7:$BX$7,0))</f>
        <v>60.559999999997672</v>
      </c>
      <c r="CH22" s="325">
        <f t="shared" si="379"/>
        <v>-28.891612903228136</v>
      </c>
      <c r="CI22" s="326">
        <f t="shared" si="380"/>
        <v>0.67701406419038146</v>
      </c>
      <c r="CJ22" s="325">
        <f>INDEX('SO MEI 2026 REV 4'!$B$6:$BH$52,MATCH(B22,'SO MEI 2026 REV 4'!$B$6:$B$52,0),MATCH($CJ$3,'SO MEI 2026 REV 4'!$B$5:$XH$5,0))</f>
        <v>3500</v>
      </c>
      <c r="CK22" s="325">
        <f>INDEX('Summary sales'!$A$6:$BX$50,MATCH($B22,'Summary sales'!$A$6:$A$50,0),MATCH($CJ$3,'Summary sales'!$A$7:$BX$7,0))</f>
        <v>162.29999999981374</v>
      </c>
      <c r="CL22" s="325">
        <f t="shared" si="381"/>
        <v>-3337.7000000001863</v>
      </c>
      <c r="CM22" s="326">
        <f t="shared" si="382"/>
        <v>4.6371428571375356E-2</v>
      </c>
      <c r="CN22" s="325">
        <f>INDEX('SO MEI 2026 REV 4'!$B$6:$BH$52,MATCH(B22,'SO MEI 2026 REV 4'!$B$6:$B$52,0),MATCH($CN$3,'SO MEI 2026 REV 4'!$B$5:$XH$5,0))</f>
        <v>0</v>
      </c>
      <c r="CO22" s="325">
        <f>INDEX('Summary sales'!$A$6:$BX$50,MATCH($B22,'Summary sales'!$A$6:$A$50,0),MATCH($CN$3,'Summary sales'!$A$7:$BX$7,0))</f>
        <v>0</v>
      </c>
      <c r="CP22" s="325">
        <f t="shared" si="383"/>
        <v>0</v>
      </c>
      <c r="CQ22" s="325">
        <f>INDEX('SO MEI 2026 REV 4'!$B$6:$BH$52,MATCH(B22,'SO MEI 2026 REV 4'!$B$6:$B$52,0),MATCH($CQ$3,'SO MEI 2026 REV 4'!$B$5:$XH$5,0))</f>
        <v>0</v>
      </c>
      <c r="CR22" s="325">
        <f>INDEX('Summary sales'!$A$6:$BX$50,MATCH($B22,'Summary sales'!$A$6:$A$50,0),MATCH($CQ$3,'Summary sales'!$A$7:$BX$7,0))</f>
        <v>0</v>
      </c>
      <c r="CS22" s="325">
        <f t="shared" si="384"/>
        <v>0</v>
      </c>
      <c r="CT22" s="326" t="e">
        <f t="shared" si="385"/>
        <v>#DIV/0!</v>
      </c>
      <c r="CU22" s="325">
        <f>INDEX('SO MEI 2026 REV 4'!$B$6:$BH$52,MATCH(B22,'SO MEI 2026 REV 4'!$B$6:$B$52,0),MATCH($CU$3,'SO MEI 2026 REV 4'!$B$5:$XH$5,0))</f>
        <v>0</v>
      </c>
      <c r="CV22" s="325">
        <f>INDEX('Summary sales'!$A$6:$BX$50,MATCH($B22,'Summary sales'!$A$6:$A$50,0),MATCH($CU$3,'Summary sales'!$A$7:$BX$7,0))</f>
        <v>1548.5599999999395</v>
      </c>
      <c r="CW22" s="325">
        <f t="shared" si="386"/>
        <v>1548.5599999999395</v>
      </c>
      <c r="CX22" s="326" t="e">
        <f t="shared" si="387"/>
        <v>#DIV/0!</v>
      </c>
      <c r="CY22" s="325">
        <f>INDEX('SO MEI 2026 REV 4'!$B$6:$BH$52,MATCH(B22,'SO MEI 2026 REV 4'!$B$6:$B$52,0),MATCH($CY$3,'SO MEI 2026 REV 4'!$B$5:$XH$5,0))</f>
        <v>0</v>
      </c>
      <c r="CZ22" s="325">
        <f>INDEX('Summary sales'!$A$6:$BX$50,MATCH($B22,'Summary sales'!$A$6:$A$50,0),MATCH($CY$3,'Summary sales'!$A$7:$BX$7,0))</f>
        <v>4763.9000000001397</v>
      </c>
      <c r="DA22" s="325">
        <f t="shared" si="388"/>
        <v>4763.9000000001397</v>
      </c>
      <c r="DB22" s="326" t="e">
        <f t="shared" si="389"/>
        <v>#DIV/0!</v>
      </c>
      <c r="DC22" s="325">
        <f>INDEX('SO MEI 2026 REV 4'!$B$6:$BH$52,MATCH(B22,'SO MEI 2026 REV 4'!$B$6:$B$52,0),MATCH($DC$3,'SO MEI 2026 REV 4'!$B$5:$XH$5,0))</f>
        <v>6000</v>
      </c>
      <c r="DD22" s="325">
        <f>INDEX('Summary sales'!$A$6:$BX$50,MATCH($B22,'Summary sales'!$A$6:$A$50,0),MATCH($DC$3,'Summary sales'!$A$7:$BX$7,0))</f>
        <v>12306.211000002921</v>
      </c>
      <c r="DE22" s="325">
        <f t="shared" si="390"/>
        <v>6306.2110000029206</v>
      </c>
      <c r="DF22" s="326">
        <f t="shared" si="391"/>
        <v>2.0510351666671536</v>
      </c>
      <c r="DG22" s="325">
        <f>INDEX('SO MEI 2026 REV 4'!$B$6:$BH$52,MATCH(B22,'SO MEI 2026 REV 4'!$B$6:$B$52,0),MATCH($DG$3,'SO MEI 2026 REV 4'!$B$5:$XH$5,0))</f>
        <v>2020.8603225806426</v>
      </c>
      <c r="DH22" s="325">
        <f>INDEX('Summary sales'!$A$6:$BX$50,MATCH($B22,'Summary sales'!$A$6:$A$50,0),MATCH($DG$3,'Summary sales'!$A$7:$BX$7,0))</f>
        <v>4.0099999997764826</v>
      </c>
      <c r="DI22" s="325">
        <f t="shared" si="392"/>
        <v>-2016.8503225808661</v>
      </c>
      <c r="DJ22" s="326">
        <f t="shared" si="393"/>
        <v>1.9843033954250263E-3</v>
      </c>
      <c r="DK22" s="325">
        <f>INDEX('SO MEI 2026 REV 4'!$B$6:$BH$52,MATCH(B22,'SO MEI 2026 REV 4'!$B$6:$B$52,0),MATCH($DK$3,'SO MEI 2026 REV 4'!$B$5:$XH$5,0))</f>
        <v>800</v>
      </c>
      <c r="DL22" s="325">
        <f>INDEX('Summary sales'!$A$6:$BX$50,MATCH($B22,'Summary sales'!$A$6:$A$50,0),MATCH($DK$3,'Summary sales'!$A$7:$BX$7,0))</f>
        <v>0</v>
      </c>
      <c r="DM22" s="325">
        <f t="shared" si="394"/>
        <v>-800</v>
      </c>
      <c r="DN22" s="326">
        <f t="shared" si="395"/>
        <v>0</v>
      </c>
      <c r="DO22" s="325">
        <f>INDEX('SO MEI 2026 REV 4'!$B$6:$BH$52,MATCH(B22,'SO MEI 2026 REV 4'!$B$6:$B$52,0),MATCH($DO$3,'SO MEI 2026 REV 4'!$B$5:$XH$5,0))</f>
        <v>7200</v>
      </c>
      <c r="DP22" s="325">
        <f>INDEX('Summary sales'!$A$6:$BX$50,MATCH($B22,'Summary sales'!$A$6:$A$50,0),MATCH($DO$3,'Summary sales'!$A$7:$BX$7,0))</f>
        <v>7362.1900000004098</v>
      </c>
      <c r="DQ22" s="325">
        <f t="shared" si="396"/>
        <v>162.19000000040978</v>
      </c>
      <c r="DR22" s="326">
        <f t="shared" si="397"/>
        <v>1.0225263888889458</v>
      </c>
      <c r="DS22" s="325">
        <f>INDEX('SO MEI 2026 REV 4'!$B$6:$BH$52,MATCH(B22,'SO MEI 2026 REV 4'!$B$6:$B$52,0),MATCH($DS$3,'SO MEI 2026 REV 4'!$B$5:$XH$5,0))</f>
        <v>3499.876774193548</v>
      </c>
      <c r="DT22" s="325">
        <f>INDEX('Summary sales'!$A$6:$BX$50,MATCH($B22,'Summary sales'!$A$6:$A$50,0),MATCH($DS$3,'Summary sales'!$A$7:$BX$7,0))</f>
        <v>2598.2200000000012</v>
      </c>
      <c r="DU22" s="325">
        <f t="shared" si="398"/>
        <v>-901.65677419354688</v>
      </c>
      <c r="DV22" s="326">
        <f t="shared" si="399"/>
        <v>0.74237470849204135</v>
      </c>
      <c r="DW22" s="325">
        <f>INDEX('SO MEI 2026 REV 4'!$B$6:$BH$52,MATCH(B22,'SO MEI 2026 REV 4'!$B$6:$B$52,0),MATCH($DW$3,'SO MEI 2026 REV 4'!$B$5:$XH$5,0))</f>
        <v>2043.2745161290325</v>
      </c>
      <c r="DX22" s="325">
        <f>INDEX('Summary sales'!$A$6:$BX$50,MATCH($B22,'Summary sales'!$A$6:$A$50,0),MATCH($DW$3,'Summary sales'!$A$7:$BX$7,0))</f>
        <v>1568.9199999999255</v>
      </c>
      <c r="DY22" s="325">
        <f t="shared" si="400"/>
        <v>-474.35451612910697</v>
      </c>
      <c r="DZ22" s="326">
        <f t="shared" si="401"/>
        <v>0.7678459196820171</v>
      </c>
      <c r="EA22" s="325">
        <f>INDEX('SO MEI 2026 REV 4'!$B$6:$BH$52,MATCH(B22,'SO MEI 2026 REV 4'!$B$6:$B$52,0),MATCH($EA$3,'SO MEI 2026 REV 4'!$B$5:$XH$5,0))</f>
        <v>0</v>
      </c>
      <c r="EB22" s="325">
        <f>INDEX('Summary sales'!$A$6:$BX$50,MATCH($B22,'Summary sales'!$A$6:$A$50,0),MATCH($EA$3,'Summary sales'!$A$7:$BX$7,0))</f>
        <v>0</v>
      </c>
      <c r="EC22" s="325">
        <f t="shared" si="402"/>
        <v>0</v>
      </c>
      <c r="ED22" s="326" t="e">
        <f t="shared" si="403"/>
        <v>#DIV/0!</v>
      </c>
      <c r="EE22" s="325">
        <f>INDEX('SO MEI 2026 REV 4'!$B$6:$BH$52,MATCH(B22,'SO MEI 2026 REV 4'!$B$6:$B$52,0),MATCH($EE$3,'SO MEI 2026 REV 4'!$B$5:$XH$5,0))</f>
        <v>1000</v>
      </c>
      <c r="EF22" s="325">
        <f>INDEX('Summary sales'!$A$6:$BX$50,MATCH($B22,'Summary sales'!$A$6:$A$50,0),MATCH($EE$3,'Summary sales'!$A$7:$BX$7,0))</f>
        <v>1429.3899999998976</v>
      </c>
      <c r="EG22" s="325">
        <f t="shared" si="404"/>
        <v>429.38999999989755</v>
      </c>
      <c r="EH22" s="326">
        <f t="shared" si="405"/>
        <v>1.4293899999998976</v>
      </c>
      <c r="EI22" s="325">
        <f>INDEX('SO MEI 2026 REV 4'!$B$6:$BH$52,MATCH(B22,'SO MEI 2026 REV 4'!$B$6:$B$52,0),MATCH($EI$3,'SO MEI 2026 REV 4'!$B$5:$XH$5,0))</f>
        <v>5000</v>
      </c>
      <c r="EJ22" s="325">
        <f>INDEX('Summary sales'!$A$6:$BX$50,MATCH($B22,'Summary sales'!$A$6:$A$50,0),MATCH($EI$3,'Summary sales'!$A$7:$BX$7,0))</f>
        <v>11348.13000000082</v>
      </c>
      <c r="EK22" s="325">
        <f t="shared" si="406"/>
        <v>6348.1300000008196</v>
      </c>
      <c r="EL22" s="326">
        <f t="shared" si="407"/>
        <v>2.269626000000164</v>
      </c>
      <c r="EM22" s="325">
        <f>INDEX('SO MEI 2026 REV 4'!$B$6:$BH$52,MATCH(B22,'SO MEI 2026 REV 4'!$B$6:$B$52,0),MATCH($EM$3,'SO MEI 2026 REV 4'!$B$5:$XH$5,0))</f>
        <v>1519.5448387096778</v>
      </c>
      <c r="EN22" s="325">
        <f>INDEX('Summary sales'!$A$6:$BX$50,MATCH($B22,'Summary sales'!$A$6:$A$50,0),MATCH($EM$3,'Summary sales'!$A$7:$BX$7,0))</f>
        <v>2370.4499999999534</v>
      </c>
      <c r="EO22" s="325">
        <f t="shared" si="408"/>
        <v>850.9051612902756</v>
      </c>
      <c r="EP22" s="326">
        <f t="shared" si="409"/>
        <v>1.559973710293947</v>
      </c>
      <c r="EQ22" s="325">
        <f>INDEX('SO MEI 2026 REV 4'!$B$6:$BH$52,MATCH(B22,'SO MEI 2026 REV 4'!$B$6:$B$52,0),MATCH($EQ$3,'SO MEI 2026 REV 4'!$B$5:$XH$5,0))</f>
        <v>3999.6741935483842</v>
      </c>
      <c r="ER22" s="325">
        <f>INDEX('Summary sales'!$A$6:$BX$50,MATCH($B22,'Summary sales'!$A$6:$A$50,0),MATCH($EQ$3,'Summary sales'!$A$7:$BX$7,0))</f>
        <v>1104.0099999997765</v>
      </c>
      <c r="ES22" s="325">
        <f t="shared" si="410"/>
        <v>-2895.6641935486077</v>
      </c>
      <c r="ET22" s="326">
        <f t="shared" si="411"/>
        <v>0.27602498267998521</v>
      </c>
      <c r="EU22" s="325">
        <f>INDEX('SO MEI 2026 REV 4'!$B$6:$BH$52,MATCH(B22,'SO MEI 2026 REV 4'!$B$6:$B$52,0),MATCH($EU$3,'SO MEI 2026 REV 4'!$B$5:$XH$5,0))</f>
        <v>0</v>
      </c>
      <c r="EV22" s="325">
        <f>INDEX('Summary sales'!$A$6:$BX$50,MATCH(B22,'Summary sales'!$A$6:$A$50,0),MATCH($EU$3,'Summary sales'!$A$7:$BX$7,0))</f>
        <v>61.449999999953434</v>
      </c>
      <c r="EW22" s="325">
        <f t="shared" si="412"/>
        <v>61.449999999953434</v>
      </c>
      <c r="EX22" s="326" t="e">
        <f t="shared" si="413"/>
        <v>#DIV/0!</v>
      </c>
      <c r="EY22" s="325">
        <f>INDEX('SO MEI 2026 REV 4'!$B$6:$BH$52,MATCH(B22,'SO MEI 2026 REV 4'!$B$6:$B$52,0),MATCH($EY$3,'SO MEI 2026 REV 4'!$B$5:$XH$5,0))</f>
        <v>5000</v>
      </c>
      <c r="EZ22" s="325">
        <f>INDEX('Summary sales'!$A$6:$BX$50,MATCH($B22,'Summary sales'!$A$6:$A$50,0),MATCH($EY$3,'Summary sales'!$A$7:$BX$7,0))</f>
        <v>10302.069999999832</v>
      </c>
      <c r="FA22" s="325">
        <f t="shared" si="414"/>
        <v>5302.0699999998324</v>
      </c>
      <c r="FB22" s="326">
        <f t="shared" si="415"/>
        <v>2.0604139999999664</v>
      </c>
      <c r="FC22" s="325">
        <f>INDEX('SO MEI 2026 REV 4'!$B$6:$BH$52,MATCH(B22,'SO MEI 2026 REV 4'!$B$6:$B$52,0),MATCH($FC$3,'SO MEI 2026 REV 4'!$B$5:$XH$5,0))</f>
        <v>60000</v>
      </c>
      <c r="FD22" s="325">
        <f>INDEX('Summary sales'!$A$6:$BX$50,MATCH($B22,'Summary sales'!$A$6:$A$50,0),MATCH($FC$3,'Summary sales'!$A$7:$BX$7,0))</f>
        <v>56410.680000000633</v>
      </c>
      <c r="FE22" s="325">
        <f t="shared" si="416"/>
        <v>-3589.3199999993667</v>
      </c>
      <c r="FF22" s="326">
        <f t="shared" si="417"/>
        <v>0.94017800000001051</v>
      </c>
      <c r="FG22" s="325">
        <f>INDEX('SO MEI 2026 REV 4'!$B$6:$BH$52,MATCH(B22,'SO MEI 2026 REV 4'!$B$6:$B$52,0),MATCH($FG$3,'SO MEI 2026 REV 4'!$B$5:$XH$5,0))</f>
        <v>8000</v>
      </c>
      <c r="FH22" s="325">
        <f>INDEX('Summary sales'!$A$6:$BX$50,MATCH(B22,'Summary sales'!$A$6:$A$50,0),MATCH($FG$3,'Summary sales'!$A$7:$BX$7,0))</f>
        <v>8514.7299999999814</v>
      </c>
      <c r="FI22" s="325">
        <f t="shared" si="418"/>
        <v>514.72999999998137</v>
      </c>
      <c r="FJ22" s="326">
        <f t="shared" si="419"/>
        <v>1.0643412499999976</v>
      </c>
      <c r="FK22" s="325">
        <f>INDEX('SO MEI 2026 REV 4'!$B$6:$BH$52,MATCH(B22,'SO MEI 2026 REV 4'!$B$6:$B$52,0),MATCH($FK$3,'SO MEI 2026 REV 4'!$B$5:$XH$5,0))</f>
        <v>3500</v>
      </c>
      <c r="FL22" s="325">
        <f>INDEX('Summary sales'!$A$6:$BX$50,MATCH(B22,'Summary sales'!$A$6:$A$50,0),MATCH($FK$3,'Summary sales'!$A$7:$BX$7,0))</f>
        <v>1042.7000000001863</v>
      </c>
      <c r="FM22" s="325">
        <f t="shared" si="420"/>
        <v>-2457.2999999998137</v>
      </c>
      <c r="FN22" s="326">
        <f t="shared" si="421"/>
        <v>0.29791428571433892</v>
      </c>
      <c r="FO22" s="325">
        <f>INDEX('SO MEI 2026 REV 4'!$B$6:$BH$52,MATCH(B22,'SO MEI 2026 REV 4'!$B$6:$B$52,0),MATCH($FO$3,'SO MEI 2026 REV 4'!$B$5:$XH$5,0))</f>
        <v>726.8151612903232</v>
      </c>
      <c r="FP22" s="325">
        <f>INDEX('Summary sales'!$A$6:$BX$50,MATCH(B22,'Summary sales'!$A$6:$A$50,0),MATCH($FO$3,'Summary sales'!$A$7:$BX$7,0))</f>
        <v>797.70000000006985</v>
      </c>
      <c r="FQ22" s="325">
        <f t="shared" si="422"/>
        <v>70.884838709746646</v>
      </c>
      <c r="FR22" s="326">
        <f t="shared" si="423"/>
        <v>1.0975280132900695</v>
      </c>
      <c r="FS22" s="325">
        <f>INDEX('SO MEI 2026 REV 4'!$B$6:$BH$52,MATCH(B22,'SO MEI 2026 REV 4'!$B$6:$B$52,0),MATCH($FS$3,'SO MEI 2026 REV 4'!$B$5:$XH$5,0))</f>
        <v>3018.0416129032269</v>
      </c>
      <c r="FT22" s="325">
        <f>INDEX('Summary sales'!$A$6:$BX$50,MATCH(B22,'Summary sales'!$A$6:$A$50,0),MATCH($FS$3,'Summary sales'!$A$7:$BX$7,0))</f>
        <v>3817.7999999998137</v>
      </c>
      <c r="FU22" s="325">
        <f t="shared" si="424"/>
        <v>799.75838709658683</v>
      </c>
      <c r="FV22" s="326">
        <f t="shared" si="425"/>
        <v>1.2649924983397607</v>
      </c>
      <c r="FW22" s="325">
        <f>INDEX('SO MEI 2026 REV 4'!$B$6:$BH$52,MATCH(B22,'SO MEI 2026 REV 4'!$B$6:$B$52,0),MATCH($FW$3,'SO MEI 2026 REV 4'!$B$5:$XH$5,0))</f>
        <v>2044.9996774193546</v>
      </c>
      <c r="FX22" s="325">
        <f>INDEX('Summary sales'!$A$6:$BX$50,MATCH(B22,'Summary sales'!$A$6:$A$50,0),MATCH($FW$3,'Summary sales'!$A$7:$BX$7,0))</f>
        <v>0</v>
      </c>
      <c r="FY22" s="325">
        <f t="shared" si="426"/>
        <v>-2044.9996774193546</v>
      </c>
      <c r="FZ22" s="326">
        <f t="shared" si="427"/>
        <v>0</v>
      </c>
      <c r="GA22" s="325">
        <f>INDEX('SO MEI 2026 REV 4'!$B$6:$BH$52,MATCH(B22,'SO MEI 2026 REV 4'!$B$6:$B$52,0),MATCH($GA$3,'SO MEI 2026 REV 4'!$B$5:$XH$5,0))</f>
        <v>369.61070967741654</v>
      </c>
      <c r="GB22" s="325">
        <f>INDEX('Summary sales'!$A$6:$BX$50,MATCH(B22,'Summary sales'!$A$6:$A$50,0),MATCH($GA$3,'Summary sales'!$A$7:$BX$7,0))</f>
        <v>0</v>
      </c>
      <c r="GC22" s="325">
        <f t="shared" si="428"/>
        <v>-369.61070967741654</v>
      </c>
      <c r="GD22" s="326">
        <f t="shared" si="429"/>
        <v>0</v>
      </c>
      <c r="GE22" s="325">
        <f>INDEX('SO MEI 2026 REV 4'!$B$6:$BH$52,MATCH(B22,'SO MEI 2026 REV 4'!$B$6:$B$52,0),MATCH($GE$3,'SO MEI 2026 REV 4'!$B$5:$XH$5,0))</f>
        <v>0</v>
      </c>
      <c r="GF22" s="325">
        <f>INDEX('Summary sales'!$A$6:$BX$50,MATCH(B22,'Summary sales'!$A$6:$A$50,0),MATCH($GE$3,'Summary sales'!$A$7:$BX$7,0))</f>
        <v>0</v>
      </c>
      <c r="GG22" s="325">
        <f t="shared" si="430"/>
        <v>0</v>
      </c>
      <c r="GH22" s="326" t="e">
        <f t="shared" si="431"/>
        <v>#DIV/0!</v>
      </c>
      <c r="GI22" s="325">
        <f>INDEX('SO MEI 2026 REV 4'!$B$6:$BH$52,MATCH(B22,'SO MEI 2026 REV 4'!$B$6:$B$52,0),MATCH($GI$3,'SO MEI 2026 REV 4'!$B$5:$XH$5,0))</f>
        <v>0</v>
      </c>
      <c r="GJ22" s="325">
        <f>INDEX('Summary sales'!$A$6:$BX$50,MATCH($B22,'Summary sales'!$A$6:$A$50,0),MATCH($GI$3,'Summary sales'!$A$7:$BX$7,0))</f>
        <v>0</v>
      </c>
      <c r="GK22" s="325">
        <f t="shared" si="432"/>
        <v>0</v>
      </c>
      <c r="GL22" s="326" t="e">
        <f t="shared" si="433"/>
        <v>#DIV/0!</v>
      </c>
      <c r="GM22" s="325">
        <f>INDEX('SO MEI 2026 REV 4'!$B$6:$BH$52,MATCH(B22,'SO MEI 2026 REV 4'!$B$6:$B$52,0),MATCH($GM$3,'SO MEI 2026 REV 4'!$B$5:$XH$5,0))</f>
        <v>0</v>
      </c>
      <c r="GN22" s="325">
        <f>INDEX('Summary sales'!$A$6:$BX$50,MATCH($B22,'Summary sales'!$A$6:$A$50,0),MATCH($GM$3,'Summary sales'!$A$7:$BX$7,0))</f>
        <v>7.6499999999068677</v>
      </c>
      <c r="GO22" s="325">
        <f t="shared" si="434"/>
        <v>7.6499999999068677</v>
      </c>
      <c r="GP22" s="326" t="e">
        <f t="shared" si="435"/>
        <v>#DIV/0!</v>
      </c>
      <c r="GQ22" s="325">
        <f>INDEX('SO MEI 2026 REV 4'!$B$6:$BH$52,MATCH(B22,'SO MEI 2026 REV 4'!$B$6:$B$52,0),MATCH($GQ$3,'SO MEI 2026 REV 4'!$B$5:$XH$5,0))</f>
        <v>1800</v>
      </c>
      <c r="GR22" s="325">
        <f>INDEX('Summary sales'!$A$6:$BX$50,MATCH(B22,'Summary sales'!$A$6:$A$50,0),MATCH($GQ$3,'Summary sales'!$A$7:$BX$7,0))</f>
        <v>1720.9009999999544</v>
      </c>
      <c r="GS22" s="325">
        <f t="shared" si="436"/>
        <v>-79.099000000045635</v>
      </c>
      <c r="GT22" s="326">
        <f t="shared" si="437"/>
        <v>0.95605611111108579</v>
      </c>
      <c r="GU22" s="325">
        <f>INDEX('SO MEI 2026 REV 4'!$B$6:$BH$52,MATCH(B22,'SO MEI 2026 REV 4'!$B$6:$B$52,0),MATCH($GU$3,'SO MEI 2026 REV 4'!$B$5:$XH$5,0))</f>
        <v>2499.7025806451697</v>
      </c>
      <c r="GV22" s="325">
        <f>INDEX('Summary sales'!$A$6:$BX$50,MATCH(B22,'Summary sales'!$A$6:$A$50,0),MATCH($GU$3,'Summary sales'!$A$7:$BX$7,0))</f>
        <v>1847.0999999996275</v>
      </c>
      <c r="GW22" s="325">
        <f t="shared" si="438"/>
        <v>-652.60258064554228</v>
      </c>
      <c r="GX22" s="326">
        <f t="shared" si="439"/>
        <v>0.7389279085845859</v>
      </c>
      <c r="GY22" s="325">
        <f>INDEX('SO MEI 2026 REV 4'!$B$6:$BH$52,MATCH(B22,'SO MEI 2026 REV 4'!$B$6:$B$52,0),MATCH($GY$3,'SO MEI 2026 REV 4'!$B$5:$XH$5,0))</f>
        <v>6600.0622580645213</v>
      </c>
      <c r="GZ22" s="325">
        <f>INDEX('Summary sales'!$A$6:$BX$50,MATCH(B22,'Summary sales'!$A$6:$A$50,0),MATCH($GY$3,'Summary sales'!$A$7:$BX$7,0))</f>
        <v>9869.82</v>
      </c>
      <c r="HA22" s="325">
        <f t="shared" si="440"/>
        <v>3269.7577419354784</v>
      </c>
      <c r="HB22" s="326">
        <f t="shared" si="441"/>
        <v>1.495413166434939</v>
      </c>
      <c r="HC22" s="325">
        <f>INDEX('SO MEI 2026 REV 4'!$B$6:$BH$52,MATCH(B22,'SO MEI 2026 REV 4'!$B$6:$B$52,0),MATCH($HC$3,'SO MEI 2026 REV 4'!$B$5:$XH$5,0))</f>
        <v>20000</v>
      </c>
      <c r="HD22" s="325">
        <f>INDEX('Summary sales'!$A$6:$BX$50,MATCH(B22,'Summary sales'!$A$6:$A$50,0),MATCH($HC$3,'Summary sales'!$A$7:$BX$7,0))</f>
        <v>0</v>
      </c>
      <c r="HE22" s="325">
        <f t="shared" si="442"/>
        <v>-20000</v>
      </c>
      <c r="HF22" s="366">
        <f t="shared" si="443"/>
        <v>0</v>
      </c>
    </row>
    <row r="23" spans="1:214" ht="15" customHeight="1">
      <c r="A23" s="641"/>
      <c r="B23" s="323">
        <f t="shared" ref="B23:B25" si="445">B22+1</f>
        <v>46157</v>
      </c>
      <c r="C23" s="324" t="str">
        <f t="shared" ref="C23:C25" si="446">TEXT(B23,"ddd")</f>
        <v>Jum</v>
      </c>
      <c r="D23" s="325">
        <f t="shared" ref="D23:D25" si="447">SUMIF($H$4:$HE$4,$D$4,H23:HE23)</f>
        <v>211877.61587096774</v>
      </c>
      <c r="E23" s="325">
        <f t="shared" ref="E23:E25" ca="1" si="448">SUMIF($H$4:$HE$4,$E$4,H23:HE23)</f>
        <v>211766.20599999692</v>
      </c>
      <c r="F23" s="325">
        <f t="shared" ref="F23:F25" ca="1" si="449">E23-D23</f>
        <v>-111.40987097081961</v>
      </c>
      <c r="G23" s="326">
        <f t="shared" ref="G23:G25" ca="1" si="450">E23/D23</f>
        <v>0.99947417819238316</v>
      </c>
      <c r="H23" s="325">
        <f>INDEX('SO MEI 2026 REV 4'!$B$6:$BH$52,MATCH(B23,'SO MEI 2026 REV 4'!$B$6:$B$52,0),MATCH($H$3,'SO MEI 2026 REV 4'!$B$5:$XH$5,0))</f>
        <v>1199.5729032258068</v>
      </c>
      <c r="I23" s="325">
        <f>INDEX('Summary sales'!$A$6:$BX$50,MATCH(B23,'Summary sales'!$A$6:$A$50,0),MATCH($H$3,'Summary sales'!$A$7:$BX$7,0))</f>
        <v>1160.9700000002049</v>
      </c>
      <c r="J23" s="325">
        <f t="shared" ref="J23:J25" si="451">I23-H23</f>
        <v>-38.602903225601949</v>
      </c>
      <c r="K23" s="326">
        <f t="shared" ref="K23:K25" si="452">I23/H23</f>
        <v>0.96781946047481249</v>
      </c>
      <c r="L23" s="325">
        <f>INDEX('SO MEI 2026 REV 4'!$B$6:$BH$52,MATCH(B23,'SO MEI 2026 REV 4'!$B$6:$B$52,0),MATCH($L$3,'SO MEI 2026 REV 4'!$B$5:$XH$5,0))</f>
        <v>2000</v>
      </c>
      <c r="M23" s="325">
        <f>INDEX('Summary sales'!$A$6:$BX$50,MATCH($B23,'Summary sales'!$A$6:$A$50,0),MATCH($L$3,'Summary sales'!$A$7:$BX$7,0))</f>
        <v>1950.570000000298</v>
      </c>
      <c r="N23" s="325">
        <f t="shared" ref="N23:N25" si="453">M23-L23</f>
        <v>-49.429999999701977</v>
      </c>
      <c r="O23" s="326">
        <f t="shared" ref="O23:O25" si="454">M23/L23</f>
        <v>0.97528500000014906</v>
      </c>
      <c r="P23" s="325">
        <f>INDEX('SO MEI 2026 REV 4'!$B$6:$BH$52,MATCH(B23,'SO MEI 2026 REV 4'!$B$6:$B$52,0),MATCH($P$3,'SO MEI 2026 REV 4'!$B$5:$XH$5,0))</f>
        <v>1129.7312903225857</v>
      </c>
      <c r="Q23" s="325">
        <f>INDEX('Summary sales'!$A$6:$BX$50,MATCH($B23,'Summary sales'!$A$6:$A$50,0),MATCH($P$3,'Summary sales'!$A$7:$BX$7,0))</f>
        <v>1065.1499999999069</v>
      </c>
      <c r="R23" s="325">
        <f t="shared" ref="R23:R25" si="455">Q23-P23</f>
        <v>-64.581290322678797</v>
      </c>
      <c r="S23" s="326">
        <f t="shared" ref="S23:S25" si="456">Q23/P23</f>
        <v>0.9428348219829884</v>
      </c>
      <c r="T23" s="325">
        <f>INDEX('SO MEI 2026 REV 4'!$B$6:$BH$52,MATCH(B23,'SO MEI 2026 REV 4'!$B$6:$B$52,0),MATCH($T$3,'SO MEI 2026 REV 4'!$B$5:$XH$5,0))</f>
        <v>3282.5161290322658</v>
      </c>
      <c r="U23" s="325">
        <f>INDEX('Summary sales'!$A$6:$BX$50,MATCH($B23,'Summary sales'!$A$6:$A$50,0),MATCH($T$3,'Summary sales'!$A$7:$BX$7,0))</f>
        <v>1153.8999999999069</v>
      </c>
      <c r="V23" s="325">
        <f t="shared" ref="V23:V25" si="457">U23-T23</f>
        <v>-2128.6161290323589</v>
      </c>
      <c r="W23" s="326">
        <f t="shared" ref="W23:W25" si="458">U23/T23</f>
        <v>0.35152911810370713</v>
      </c>
      <c r="X23" s="325">
        <f>INDEX('SO MEI 2026 REV 4'!$B$6:$BH$52,MATCH(B23,'SO MEI 2026 REV 4'!$B$6:$B$52,0),MATCH($X$3,'SO MEI 2026 REV 4'!$B$5:$XH$5,0))</f>
        <v>644.02064516129087</v>
      </c>
      <c r="Y23" s="325">
        <f>INDEX('Summary sales'!$A$6:$BX$50,MATCH($B23,'Summary sales'!$A$6:$A$50,0),MATCH($X$3,'Summary sales'!$A$7:$BX$7,0))</f>
        <v>879.71999999997206</v>
      </c>
      <c r="Z23" s="325">
        <f t="shared" ref="Z23:Z25" si="459">Y23-X23</f>
        <v>235.69935483868119</v>
      </c>
      <c r="AA23" s="326">
        <f t="shared" ref="AA23:AA25" si="460">Y23/X23</f>
        <v>1.3659810545043192</v>
      </c>
      <c r="AB23" s="325">
        <f>INDEX('SO MEI 2026 REV 4'!$B$6:$BH$52,MATCH(B23,'SO MEI 2026 REV 4'!$B$6:$B$52,0),MATCH($AB$3,'SO MEI 2026 REV 4'!$B$5:$XH$5,0))</f>
        <v>0</v>
      </c>
      <c r="AC23" s="325">
        <f>INDEX('Summary sales'!$A$6:$BX$50,MATCH($B23,'Summary sales'!$A$6:$A$50,0),MATCH($AB$3,'Summary sales'!$A$7:$BX$7,0))</f>
        <v>0</v>
      </c>
      <c r="AD23" s="325">
        <f t="shared" ref="AD23:AD25" si="461">AC23-AB23</f>
        <v>0</v>
      </c>
      <c r="AE23" s="326" t="e">
        <f t="shared" ref="AE23:AE25" si="462">AC23/AB23</f>
        <v>#DIV/0!</v>
      </c>
      <c r="AF23" s="325">
        <f>INDEX('SO MEI 2026 REV 4'!$B$6:$BH$52,MATCH(B23,'SO MEI 2026 REV 4'!$B$6:$B$52,0),MATCH($AF$3,'SO MEI 2026 REV 4'!$B$5:$XH$5,0))</f>
        <v>499.97064516129024</v>
      </c>
      <c r="AG23" s="325">
        <f>INDEX('Summary sales'!$A$6:$BX$50,MATCH($B23,'Summary sales'!$A$6:$A$50,0),MATCH($AF$3,'Summary sales'!$A$7:$BX$7,0))</f>
        <v>0</v>
      </c>
      <c r="AH23" s="325">
        <f t="shared" ref="AH23:AH25" si="463">AG23-AF23</f>
        <v>-499.97064516129024</v>
      </c>
      <c r="AI23" s="326">
        <f t="shared" ref="AI23:AI25" si="464">AG23/AF23</f>
        <v>0</v>
      </c>
      <c r="AJ23" s="325">
        <f>INDEX('SO MEI 2026 REV 4'!$B$6:$BH$52,MATCH(B23,'SO MEI 2026 REV 4'!$B$6:$B$52,0),MATCH($AJ$3,'SO MEI 2026 REV 4'!$B$5:$XH$5,0))</f>
        <v>603.76322580644887</v>
      </c>
      <c r="AK23" s="325">
        <f>INDEX('Summary sales'!$A$6:$BX$50,MATCH($B23,'Summary sales'!$A$6:$A$50,0),MATCH($AJ$3,'Summary sales'!$A$7:$BX$7,0))</f>
        <v>751.14999999990687</v>
      </c>
      <c r="AL23" s="325">
        <f t="shared" ref="AL23:AL25" si="465">AK23-AJ23</f>
        <v>147.386774193458</v>
      </c>
      <c r="AM23" s="326">
        <f t="shared" ref="AM23:AM25" si="466">AK23/AJ23</f>
        <v>1.2441135330768001</v>
      </c>
      <c r="AN23" s="325">
        <f>INDEX('SO MEI 2026 REV 4'!$B$6:$BH$52,MATCH(B23,'SO MEI 2026 REV 4'!$B$6:$B$52,0),MATCH($AN$3,'SO MEI 2026 REV 4'!$B$5:$XH$5,0))</f>
        <v>673.27548387096704</v>
      </c>
      <c r="AO23" s="325">
        <f>INDEX('Summary sales'!$A$6:$BX$50,MATCH($B23,'Summary sales'!$A$6:$A$50,0),MATCH($AN$3,'Summary sales'!$A$7:$BX$7,0))</f>
        <v>785.2400000001071</v>
      </c>
      <c r="AP23" s="325">
        <f t="shared" ref="AP23:AP25" si="467">AO23-AN23</f>
        <v>111.96451612914007</v>
      </c>
      <c r="AQ23" s="326">
        <f t="shared" ref="AQ23:AQ25" si="468">AO23/AN23</f>
        <v>1.1662982223642024</v>
      </c>
      <c r="AR23" s="325">
        <f>INDEX('SO MEI 2026 REV 4'!$B$6:$BH$52,MATCH(B23,'SO MEI 2026 REV 4'!$B$6:$B$52,0),MATCH($AR$3,'SO MEI 2026 REV 4'!$B$5:$XH$5,0))</f>
        <v>5514.1990322580623</v>
      </c>
      <c r="AS23" s="325">
        <f>INDEX('Summary sales'!$A$6:$BX$50,MATCH($B23,'Summary sales'!$A$6:$A$50,0),MATCH($AR$3,'Summary sales'!$A$7:$BX$7,0))</f>
        <v>0</v>
      </c>
      <c r="AT23" s="325">
        <f t="shared" ref="AT23:AT25" si="469">AS23-AR23</f>
        <v>-5514.1990322580623</v>
      </c>
      <c r="AU23" s="326">
        <f t="shared" ref="AU23:AU25" si="470">AS23/AR23</f>
        <v>0</v>
      </c>
      <c r="AV23" s="325">
        <f>INDEX('SO MEI 2026 REV 4'!$B$6:$BH$52,MATCH(B23,'SO MEI 2026 REV 4'!$B$6:$B$52,0),MATCH($AV$3,'SO MEI 2026 REV 4'!$B$5:$XH$5,0))</f>
        <v>6600.0622580645213</v>
      </c>
      <c r="AW23" s="325">
        <f>INDEX('Summary sales'!$A$6:$BX$50,MATCH($B23,'Summary sales'!$A$6:$A$50,0),MATCH($AV$3,'Summary sales'!$A$7:$BX$7,0))</f>
        <v>6225.7999999998137</v>
      </c>
      <c r="AX23" s="325">
        <f t="shared" ref="AX23:AX25" si="471">AW23-AV23</f>
        <v>-374.26225806470757</v>
      </c>
      <c r="AY23" s="326">
        <f t="shared" ref="AY23:AY25" si="472">AW23/AV23</f>
        <v>0.94329413217164704</v>
      </c>
      <c r="AZ23" s="325">
        <f>INDEX('SO MEI 2026 REV 4'!$B$6:$BH$52,MATCH(B23,'SO MEI 2026 REV 4'!$B$6:$B$52,0),MATCH($AZ$3,'SO MEI 2026 REV 4'!$B$5:$XH$5,0))</f>
        <v>1000</v>
      </c>
      <c r="BA23" s="325">
        <f>INDEX('Summary sales'!$A$6:$BX$50,MATCH($B23,'Summary sales'!$A$6:$A$50,0),MATCH($AZ$3,'Summary sales'!$A$7:$BX$7,0))</f>
        <v>1585.9599999999627</v>
      </c>
      <c r="BB23" s="325">
        <f t="shared" ref="BB23:BB25" si="473">BA23-AZ23</f>
        <v>585.95999999996275</v>
      </c>
      <c r="BC23" s="326">
        <f t="shared" ref="BC23:BC25" si="474">BA23/AZ23</f>
        <v>1.5859599999999627</v>
      </c>
      <c r="BD23" s="325">
        <f>INDEX('SO MEI 2026 REV 4'!$B$6:$BH$52,MATCH(B23,'SO MEI 2026 REV 4'!$B$6:$B$52,0),MATCH($BD$3,'SO MEI 2026 REV 4'!$B$5:$XH$5,0))</f>
        <v>500</v>
      </c>
      <c r="BE23" s="325">
        <f>INDEX('Summary sales'!$A$6:$BX$50,MATCH($B23,'Summary sales'!$A$6:$A$50,0),MATCH($BD$3,'Summary sales'!$A$7:$BX$7,0))</f>
        <v>0</v>
      </c>
      <c r="BF23" s="325">
        <f t="shared" ref="BF23:BF25" si="475">BE23-BD23</f>
        <v>-500</v>
      </c>
      <c r="BG23" s="326">
        <f t="shared" ref="BG23:BG25" si="476">BE23/BD23</f>
        <v>0</v>
      </c>
      <c r="BH23" s="325">
        <f>INDEX('SO MEI 2026 REV 4'!$B$6:$BH$52,MATCH(B23,'SO MEI 2026 REV 4'!$B$6:$B$52,0),MATCH($BH$3,'SO MEI 2026 REV 4'!$B$5:$XH$5,0))</f>
        <v>4000</v>
      </c>
      <c r="BI23" s="325">
        <f>INDEX('Summary sales'!$A$6:$BX$50,MATCH($B23,'Summary sales'!$A$6:$A$50,0),MATCH($BH$3,'Summary sales'!$A$7:$BX$7,0))</f>
        <v>3793.9899999999907</v>
      </c>
      <c r="BJ23" s="325">
        <f t="shared" ref="BJ23:BJ25" si="477">BI23-BH23</f>
        <v>-206.01000000000931</v>
      </c>
      <c r="BK23" s="326">
        <f t="shared" ref="BK23:BK25" si="478">BI23/BH23</f>
        <v>0.94849749999999766</v>
      </c>
      <c r="BL23" s="325">
        <f>INDEX('SO MEI 2026 REV 4'!$B$6:$BH$52,MATCH(B23,'SO MEI 2026 REV 4'!$B$6:$B$52,0),MATCH($BL$3,'SO MEI 2026 REV 4'!$B$5:$XH$5,0))</f>
        <v>9000.0570967741915</v>
      </c>
      <c r="BM23" s="325">
        <f>INDEX('Summary sales'!$A$6:$BX$50,MATCH($B23,'Summary sales'!$A$6:$A$50,0),MATCH($BL$3,'Summary sales'!$A$7:$BX$7,0))</f>
        <v>9614.3000000002794</v>
      </c>
      <c r="BN23" s="325">
        <f t="shared" ref="BN23:BN25" si="479">BM23-BL23</f>
        <v>614.24290322608795</v>
      </c>
      <c r="BO23" s="326">
        <f t="shared" ref="BO23:BO25" si="480">BM23/BL23</f>
        <v>1.0682487784934438</v>
      </c>
      <c r="BP23" s="325">
        <f>INDEX('SO MEI 2026 REV 4'!$B$6:$BH$52,MATCH(B23,'SO MEI 2026 REV 4'!$B$6:$B$52,0),MATCH($BP$3,'SO MEI 2026 REV 4'!$B$5:$XH$5,0))</f>
        <v>1300</v>
      </c>
      <c r="BQ23" s="325">
        <f>INDEX('Summary sales'!$A$6:$BX$50,MATCH($B23,'Summary sales'!$A$6:$A$50,0),MATCH($BP$3,'Summary sales'!$A$7:$BX$7,0))</f>
        <v>1275.609999999986</v>
      </c>
      <c r="BR23" s="325">
        <f t="shared" ref="BR23:BR25" si="481">BQ23-BP23</f>
        <v>-24.39000000001397</v>
      </c>
      <c r="BS23" s="326">
        <f t="shared" ref="BS23:BS25" si="482">BQ23/BP23</f>
        <v>0.98123846153845085</v>
      </c>
      <c r="BT23" s="325">
        <f>INDEX('SO MEI 2026 REV 4'!$B$6:$BH$52,MATCH(B23,'SO MEI 2026 REV 4'!$B$6:$B$52,0),MATCH($BT$3,'SO MEI 2026 REV 4'!$B$5:$XH$5,0))</f>
        <v>1000</v>
      </c>
      <c r="BU23" s="325">
        <f>INDEX('Summary sales'!$A$6:$BX$50,MATCH($B23,'Summary sales'!$A$6:$A$50,0),MATCH($BT$3,'Summary sales'!$A$7:$BX$7,0))</f>
        <v>867.57200000004377</v>
      </c>
      <c r="BV23" s="325">
        <f t="shared" ref="BV23:BV25" si="483">BU23-BT23</f>
        <v>-132.42799999995623</v>
      </c>
      <c r="BW23" s="326">
        <f t="shared" ref="BW23:BW25" si="484">BU23/BT23</f>
        <v>0.86757200000004375</v>
      </c>
      <c r="BX23" s="325">
        <f>INDEX('SO MEI 2026 REV 4'!$B$6:$BH$52,MATCH(B23,'SO MEI 2026 REV 4'!$B$6:$B$52,0),MATCH($BX$3,'SO MEI 2026 REV 4'!$B$5:$XH$5,0))</f>
        <v>5500</v>
      </c>
      <c r="BY23" s="325">
        <f ca="1">INDEX('Summary sales'!$A$6:$BX$50,MATCH($B23,'Summary sales'!$A$6:$A$50,0),MATCH($BX$3,'Summary sales'!$A$7:$BX$7,0))</f>
        <v>5539.6399999999994</v>
      </c>
      <c r="BZ23" s="325">
        <f t="shared" ref="BZ23:BZ25" ca="1" si="485">BY23-BX23</f>
        <v>39.639999999999418</v>
      </c>
      <c r="CA23" s="326">
        <f t="shared" ref="CA23:CA25" ca="1" si="486">BY23/BX23</f>
        <v>1.0072072727272727</v>
      </c>
      <c r="CB23" s="325">
        <f>INDEX('SO MEI 2026 REV 4'!$B$6:$BH$52,MATCH(B23,'SO MEI 2026 REV 4'!$B$6:$B$52,0),MATCH($CB$3,'SO MEI 2026 REV 4'!$B$5:$XH$5,0))</f>
        <v>70.054838709677327</v>
      </c>
      <c r="CC23" s="325">
        <f>INDEX('Summary sales'!$A$6:$BX$50,MATCH($B23,'Summary sales'!$A$6:$A$50,0),MATCH($CB$3,'Summary sales'!$A$7:$BX$7,0))</f>
        <v>0</v>
      </c>
      <c r="CD23" s="325">
        <f t="shared" ref="CD23:CD25" si="487">CC23-CB23</f>
        <v>-70.054838709677327</v>
      </c>
      <c r="CE23" s="326">
        <f t="shared" ref="CE23:CE25" si="488">CC23/CB23</f>
        <v>0</v>
      </c>
      <c r="CF23" s="325">
        <f>INDEX('SO MEI 2026 REV 4'!$B$6:$BH$52,MATCH(B23,'SO MEI 2026 REV 4'!$B$6:$B$52,0),MATCH($CF$3,'SO MEI 2026 REV 4'!$B$5:$XH$5,0))</f>
        <v>89.451612903225808</v>
      </c>
      <c r="CG23" s="325">
        <f>INDEX('Summary sales'!$A$6:$BX$50,MATCH($B23,'Summary sales'!$A$6:$A$50,0),MATCH($CF$3,'Summary sales'!$A$7:$BX$7,0))</f>
        <v>61.160000000003492</v>
      </c>
      <c r="CH23" s="325">
        <f t="shared" ref="CH23:CH25" si="489">CG23-CF23</f>
        <v>-28.291612903222315</v>
      </c>
      <c r="CI23" s="326">
        <f t="shared" ref="CI23:CI25" si="490">CG23/CF23</f>
        <v>0.68372160115402392</v>
      </c>
      <c r="CJ23" s="325">
        <f>INDEX('SO MEI 2026 REV 4'!$B$6:$BH$52,MATCH(B23,'SO MEI 2026 REV 4'!$B$6:$B$52,0),MATCH($CJ$3,'SO MEI 2026 REV 4'!$B$5:$XH$5,0))</f>
        <v>3500</v>
      </c>
      <c r="CK23" s="325">
        <f>INDEX('Summary sales'!$A$6:$BX$50,MATCH($B23,'Summary sales'!$A$6:$A$50,0),MATCH($CJ$3,'Summary sales'!$A$7:$BX$7,0))</f>
        <v>2460.5</v>
      </c>
      <c r="CL23" s="325">
        <f t="shared" ref="CL23:CL25" si="491">CK23-CJ23</f>
        <v>-1039.5</v>
      </c>
      <c r="CM23" s="326">
        <f t="shared" ref="CM23:CM25" si="492">CK23/CJ23</f>
        <v>0.70299999999999996</v>
      </c>
      <c r="CN23" s="325">
        <f>INDEX('SO MEI 2026 REV 4'!$B$6:$BH$52,MATCH(B23,'SO MEI 2026 REV 4'!$B$6:$B$52,0),MATCH($CN$3,'SO MEI 2026 REV 4'!$B$5:$XH$5,0))</f>
        <v>3000</v>
      </c>
      <c r="CO23" s="325">
        <f>INDEX('Summary sales'!$A$6:$BX$50,MATCH($B23,'Summary sales'!$A$6:$A$50,0),MATCH($CN$3,'Summary sales'!$A$7:$BX$7,0))</f>
        <v>0</v>
      </c>
      <c r="CP23" s="325">
        <f t="shared" ref="CP23:CP25" si="493">CO23-CN23</f>
        <v>-3000</v>
      </c>
      <c r="CQ23" s="325">
        <f>INDEX('SO MEI 2026 REV 4'!$B$6:$BH$52,MATCH(B23,'SO MEI 2026 REV 4'!$B$6:$B$52,0),MATCH($CQ$3,'SO MEI 2026 REV 4'!$B$5:$XH$5,0))</f>
        <v>0</v>
      </c>
      <c r="CR23" s="325">
        <f>INDEX('Summary sales'!$A$6:$BX$50,MATCH($B23,'Summary sales'!$A$6:$A$50,0),MATCH($CQ$3,'Summary sales'!$A$7:$BX$7,0))</f>
        <v>0</v>
      </c>
      <c r="CS23" s="325">
        <f t="shared" si="384"/>
        <v>0</v>
      </c>
      <c r="CT23" s="326">
        <f t="shared" ref="CT23:CT25" si="494">CO23/CN23</f>
        <v>0</v>
      </c>
      <c r="CU23" s="325">
        <f>INDEX('SO MEI 2026 REV 4'!$B$6:$BH$52,MATCH(B23,'SO MEI 2026 REV 4'!$B$6:$B$52,0),MATCH($CU$3,'SO MEI 2026 REV 4'!$B$5:$XH$5,0))</f>
        <v>0</v>
      </c>
      <c r="CV23" s="325">
        <f>INDEX('Summary sales'!$A$6:$BX$50,MATCH($B23,'Summary sales'!$A$6:$A$50,0),MATCH($CU$3,'Summary sales'!$A$7:$BX$7,0))</f>
        <v>5593.7400000001071</v>
      </c>
      <c r="CW23" s="325">
        <f t="shared" ref="CW23:CW25" si="495">CV23-CU23</f>
        <v>5593.7400000001071</v>
      </c>
      <c r="CX23" s="326" t="e">
        <f t="shared" ref="CX23:CX25" si="496">CV23/CU23</f>
        <v>#DIV/0!</v>
      </c>
      <c r="CY23" s="325">
        <f>INDEX('SO MEI 2026 REV 4'!$B$6:$BH$52,MATCH(B23,'SO MEI 2026 REV 4'!$B$6:$B$52,0),MATCH($CY$3,'SO MEI 2026 REV 4'!$B$5:$XH$5,0))</f>
        <v>0</v>
      </c>
      <c r="CZ23" s="325">
        <f>INDEX('Summary sales'!$A$6:$BX$50,MATCH($B23,'Summary sales'!$A$6:$A$50,0),MATCH($CY$3,'Summary sales'!$A$7:$BX$7,0))</f>
        <v>9654.6999999999534</v>
      </c>
      <c r="DA23" s="325">
        <f t="shared" ref="DA23:DA25" si="497">CZ23-CY23</f>
        <v>9654.6999999999534</v>
      </c>
      <c r="DB23" s="326" t="e">
        <f t="shared" ref="DB23:DB25" si="498">CZ23/CY23</f>
        <v>#DIV/0!</v>
      </c>
      <c r="DC23" s="325">
        <f>INDEX('SO MEI 2026 REV 4'!$B$6:$BH$52,MATCH(B23,'SO MEI 2026 REV 4'!$B$6:$B$52,0),MATCH($DC$3,'SO MEI 2026 REV 4'!$B$5:$XH$5,0))</f>
        <v>16000</v>
      </c>
      <c r="DD23" s="325">
        <f>INDEX('Summary sales'!$A$6:$BX$50,MATCH($B23,'Summary sales'!$A$6:$A$50,0),MATCH($DC$3,'Summary sales'!$A$7:$BX$7,0))</f>
        <v>15182.181000001729</v>
      </c>
      <c r="DE23" s="325">
        <f t="shared" ref="DE23:DE25" si="499">DD23-DC23</f>
        <v>-817.81899999827147</v>
      </c>
      <c r="DF23" s="326">
        <f t="shared" ref="DF23:DF25" si="500">DD23/DC23</f>
        <v>0.94888631250010802</v>
      </c>
      <c r="DG23" s="325">
        <f>INDEX('SO MEI 2026 REV 4'!$B$6:$BH$52,MATCH(B23,'SO MEI 2026 REV 4'!$B$6:$B$52,0),MATCH($DG$3,'SO MEI 2026 REV 4'!$B$5:$XH$5,0))</f>
        <v>2020.8603225806426</v>
      </c>
      <c r="DH23" s="325">
        <f>INDEX('Summary sales'!$A$6:$BX$50,MATCH($B23,'Summary sales'!$A$6:$A$50,0),MATCH($DG$3,'Summary sales'!$A$7:$BX$7,0))</f>
        <v>2266.1499999994412</v>
      </c>
      <c r="DI23" s="325">
        <f t="shared" ref="DI23:DI25" si="501">DH23-DG23</f>
        <v>245.28967741879865</v>
      </c>
      <c r="DJ23" s="326">
        <f t="shared" ref="DJ23:DJ25" si="502">DH23/DG23</f>
        <v>1.1213788378533571</v>
      </c>
      <c r="DK23" s="325">
        <f>INDEX('SO MEI 2026 REV 4'!$B$6:$BH$52,MATCH(B23,'SO MEI 2026 REV 4'!$B$6:$B$52,0),MATCH($DK$3,'SO MEI 2026 REV 4'!$B$5:$XH$5,0))</f>
        <v>800</v>
      </c>
      <c r="DL23" s="325">
        <f>INDEX('Summary sales'!$A$6:$BX$50,MATCH($B23,'Summary sales'!$A$6:$A$50,0),MATCH($DK$3,'Summary sales'!$A$7:$BX$7,0))</f>
        <v>0</v>
      </c>
      <c r="DM23" s="325">
        <f t="shared" ref="DM23:DM25" si="503">DL23-DK23</f>
        <v>-800</v>
      </c>
      <c r="DN23" s="326">
        <f t="shared" ref="DN23:DN25" si="504">DL23/DK23</f>
        <v>0</v>
      </c>
      <c r="DO23" s="325">
        <f>INDEX('SO MEI 2026 REV 4'!$B$6:$BH$52,MATCH(B23,'SO MEI 2026 REV 4'!$B$6:$B$52,0),MATCH($DO$3,'SO MEI 2026 REV 4'!$B$5:$XH$5,0))</f>
        <v>7200</v>
      </c>
      <c r="DP23" s="325">
        <f>INDEX('Summary sales'!$A$6:$BX$50,MATCH($B23,'Summary sales'!$A$6:$A$50,0),MATCH($DO$3,'Summary sales'!$A$7:$BX$7,0))</f>
        <v>8800.769999999553</v>
      </c>
      <c r="DQ23" s="325">
        <f t="shared" ref="DQ23:DQ25" si="505">DP23-DO23</f>
        <v>1600.769999999553</v>
      </c>
      <c r="DR23" s="326">
        <f t="shared" ref="DR23:DR25" si="506">DP23/DO23</f>
        <v>1.2223291666666045</v>
      </c>
      <c r="DS23" s="325">
        <f>INDEX('SO MEI 2026 REV 4'!$B$6:$BH$52,MATCH(B23,'SO MEI 2026 REV 4'!$B$6:$B$52,0),MATCH($DS$3,'SO MEI 2026 REV 4'!$B$5:$XH$5,0))</f>
        <v>3499.876774193548</v>
      </c>
      <c r="DT23" s="325">
        <f>INDEX('Summary sales'!$A$6:$BX$50,MATCH($B23,'Summary sales'!$A$6:$A$50,0),MATCH($DS$3,'Summary sales'!$A$7:$BX$7,0))</f>
        <v>0</v>
      </c>
      <c r="DU23" s="325">
        <f t="shared" ref="DU23:DU25" si="507">DT23-DS23</f>
        <v>-3499.876774193548</v>
      </c>
      <c r="DV23" s="326">
        <f t="shared" ref="DV23:DV25" si="508">DT23/DS23</f>
        <v>0</v>
      </c>
      <c r="DW23" s="325">
        <f>INDEX('SO MEI 2026 REV 4'!$B$6:$BH$52,MATCH(B23,'SO MEI 2026 REV 4'!$B$6:$B$52,0),MATCH($DW$3,'SO MEI 2026 REV 4'!$B$5:$XH$5,0))</f>
        <v>2043.2745161290325</v>
      </c>
      <c r="DX23" s="325">
        <f>INDEX('Summary sales'!$A$6:$BX$50,MATCH($B23,'Summary sales'!$A$6:$A$50,0),MATCH($DW$3,'Summary sales'!$A$7:$BX$7,0))</f>
        <v>1290.4899999999907</v>
      </c>
      <c r="DY23" s="325">
        <f t="shared" ref="DY23:DY25" si="509">DX23-DW23</f>
        <v>-752.78451612904178</v>
      </c>
      <c r="DZ23" s="326">
        <f t="shared" ref="DZ23:DZ25" si="510">DX23/DW23</f>
        <v>0.63157935451806735</v>
      </c>
      <c r="EA23" s="325">
        <f>INDEX('SO MEI 2026 REV 4'!$B$6:$BH$52,MATCH(B23,'SO MEI 2026 REV 4'!$B$6:$B$52,0),MATCH($EA$3,'SO MEI 2026 REV 4'!$B$5:$XH$5,0))</f>
        <v>1999.5303225806451</v>
      </c>
      <c r="EB23" s="325">
        <f>INDEX('Summary sales'!$A$6:$BX$50,MATCH($B23,'Summary sales'!$A$6:$A$50,0),MATCH($EA$3,'Summary sales'!$A$7:$BX$7,0))</f>
        <v>2002.4099999999162</v>
      </c>
      <c r="EC23" s="325">
        <f t="shared" ref="EC23:EC25" si="511">EB23-EA23</f>
        <v>2.8796774192710473</v>
      </c>
      <c r="ED23" s="326">
        <f t="shared" ref="ED23:ED25" si="512">EB23/EA23</f>
        <v>1.001440176918925</v>
      </c>
      <c r="EE23" s="325">
        <f>INDEX('SO MEI 2026 REV 4'!$B$6:$BH$52,MATCH(B23,'SO MEI 2026 REV 4'!$B$6:$B$52,0),MATCH($EE$3,'SO MEI 2026 REV 4'!$B$5:$XH$5,0))</f>
        <v>1000</v>
      </c>
      <c r="EF23" s="325">
        <f>INDEX('Summary sales'!$A$6:$BX$50,MATCH($B23,'Summary sales'!$A$6:$A$50,0),MATCH($EE$3,'Summary sales'!$A$7:$BX$7,0))</f>
        <v>1099.6700000000419</v>
      </c>
      <c r="EG23" s="325">
        <f t="shared" ref="EG23:EG25" si="513">EF23-EE23</f>
        <v>99.67000000004191</v>
      </c>
      <c r="EH23" s="326">
        <f t="shared" ref="EH23:EH25" si="514">EF23/EE23</f>
        <v>1.0996700000000419</v>
      </c>
      <c r="EI23" s="325">
        <f>INDEX('SO MEI 2026 REV 4'!$B$6:$BH$52,MATCH(B23,'SO MEI 2026 REV 4'!$B$6:$B$52,0),MATCH($EI$3,'SO MEI 2026 REV 4'!$B$5:$XH$5,0))</f>
        <v>11007.047419354845</v>
      </c>
      <c r="EJ23" s="325">
        <f>INDEX('Summary sales'!$A$6:$BX$50,MATCH($B23,'Summary sales'!$A$6:$A$50,0),MATCH($EI$3,'Summary sales'!$A$7:$BX$7,0))</f>
        <v>11288.55999999959</v>
      </c>
      <c r="EK23" s="325">
        <f t="shared" ref="EK23:EK25" si="515">EJ23-EI23</f>
        <v>281.51258064474496</v>
      </c>
      <c r="EL23" s="326">
        <f t="shared" ref="EL23:EL25" si="516">EJ23/EI23</f>
        <v>1.0255756671084866</v>
      </c>
      <c r="EM23" s="325">
        <f>INDEX('SO MEI 2026 REV 4'!$B$6:$BH$52,MATCH(B23,'SO MEI 2026 REV 4'!$B$6:$B$52,0),MATCH($EM$3,'SO MEI 2026 REV 4'!$B$5:$XH$5,0))</f>
        <v>1519.5448387096778</v>
      </c>
      <c r="EN23" s="325">
        <f>INDEX('Summary sales'!$A$6:$BX$50,MATCH($B23,'Summary sales'!$A$6:$A$50,0),MATCH($EM$3,'Summary sales'!$A$7:$BX$7,0))</f>
        <v>2219.0200000000186</v>
      </c>
      <c r="EO23" s="325">
        <f t="shared" ref="EO23:EO25" si="517">EN23-EM23</f>
        <v>699.47516129034079</v>
      </c>
      <c r="EP23" s="326">
        <f t="shared" ref="EP23:EP25" si="518">EN23/EM23</f>
        <v>1.4603188688293662</v>
      </c>
      <c r="EQ23" s="325">
        <f>INDEX('SO MEI 2026 REV 4'!$B$6:$BH$52,MATCH(B23,'SO MEI 2026 REV 4'!$B$6:$B$52,0),MATCH($EQ$3,'SO MEI 2026 REV 4'!$B$5:$XH$5,0))</f>
        <v>3999.6741935483842</v>
      </c>
      <c r="ER23" s="325">
        <f>INDEX('Summary sales'!$A$6:$BX$50,MATCH($B23,'Summary sales'!$A$6:$A$50,0),MATCH($EQ$3,'Summary sales'!$A$7:$BX$7,0))</f>
        <v>4250.9699999997392</v>
      </c>
      <c r="ES23" s="325">
        <f t="shared" ref="ES23:ES25" si="519">ER23-EQ23</f>
        <v>251.29580645135502</v>
      </c>
      <c r="ET23" s="326">
        <f t="shared" ref="ET23:ET25" si="520">ER23/EQ23</f>
        <v>1.0628290691418576</v>
      </c>
      <c r="EU23" s="325">
        <f>INDEX('SO MEI 2026 REV 4'!$B$6:$BH$52,MATCH(B23,'SO MEI 2026 REV 4'!$B$6:$B$52,0),MATCH($EU$3,'SO MEI 2026 REV 4'!$B$5:$XH$5,0))</f>
        <v>7000</v>
      </c>
      <c r="EV23" s="325">
        <f>INDEX('Summary sales'!$A$6:$BX$50,MATCH(B23,'Summary sales'!$A$6:$A$50,0),MATCH($EU$3,'Summary sales'!$A$7:$BX$7,0))</f>
        <v>6457.3200000000652</v>
      </c>
      <c r="EW23" s="325">
        <f t="shared" ref="EW23:EW25" si="521">EV23-EU23</f>
        <v>-542.67999999993481</v>
      </c>
      <c r="EX23" s="326">
        <f t="shared" ref="EX23:EX25" si="522">EV23/EU23</f>
        <v>0.92247428571429502</v>
      </c>
      <c r="EY23" s="325">
        <f>INDEX('SO MEI 2026 REV 4'!$B$6:$BH$52,MATCH(B23,'SO MEI 2026 REV 4'!$B$6:$B$52,0),MATCH($EY$3,'SO MEI 2026 REV 4'!$B$5:$XH$5,0))</f>
        <v>5000</v>
      </c>
      <c r="EZ23" s="325">
        <f>INDEX('Summary sales'!$A$6:$BX$50,MATCH($B23,'Summary sales'!$A$6:$A$50,0),MATCH($EY$3,'Summary sales'!$A$7:$BX$7,0))</f>
        <v>10342.760000000009</v>
      </c>
      <c r="FA23" s="325">
        <f t="shared" ref="FA23:FA25" si="523">EZ23-EY23</f>
        <v>5342.7600000000093</v>
      </c>
      <c r="FB23" s="326">
        <f t="shared" ref="FB23:FB25" si="524">EZ23/EY23</f>
        <v>2.0685520000000017</v>
      </c>
      <c r="FC23" s="325">
        <f>INDEX('SO MEI 2026 REV 4'!$B$6:$BH$52,MATCH(B23,'SO MEI 2026 REV 4'!$B$6:$B$52,0),MATCH($FC$3,'SO MEI 2026 REV 4'!$B$5:$XH$5,0))</f>
        <v>48000</v>
      </c>
      <c r="FD23" s="325">
        <f>INDEX('Summary sales'!$A$6:$BX$50,MATCH($B23,'Summary sales'!$A$6:$A$50,0),MATCH($FC$3,'Summary sales'!$A$7:$BX$7,0))</f>
        <v>53799.660000000149</v>
      </c>
      <c r="FE23" s="325">
        <f t="shared" ref="FE23:FE25" si="525">FD23-FC23</f>
        <v>5799.660000000149</v>
      </c>
      <c r="FF23" s="326">
        <f t="shared" ref="FF23:FF25" si="526">FD23/FC23</f>
        <v>1.120826250000003</v>
      </c>
      <c r="FG23" s="325">
        <f>INDEX('SO MEI 2026 REV 4'!$B$6:$BH$52,MATCH(B23,'SO MEI 2026 REV 4'!$B$6:$B$52,0),MATCH($FG$3,'SO MEI 2026 REV 4'!$B$5:$XH$5,0))</f>
        <v>8000</v>
      </c>
      <c r="FH23" s="325">
        <f>INDEX('Summary sales'!$A$6:$BX$50,MATCH(B23,'Summary sales'!$A$6:$A$50,0),MATCH($FG$3,'Summary sales'!$A$7:$BX$7,0))</f>
        <v>7440.9199999999255</v>
      </c>
      <c r="FI23" s="325">
        <f t="shared" ref="FI23:FI25" si="527">FH23-FG23</f>
        <v>-559.08000000007451</v>
      </c>
      <c r="FJ23" s="326">
        <f t="shared" ref="FJ23:FJ25" si="528">FH23/FG23</f>
        <v>0.9301149999999907</v>
      </c>
      <c r="FK23" s="325">
        <f>INDEX('SO MEI 2026 REV 4'!$B$6:$BH$52,MATCH(B23,'SO MEI 2026 REV 4'!$B$6:$B$52,0),MATCH($FK$3,'SO MEI 2026 REV 4'!$B$5:$XH$5,0))</f>
        <v>3500</v>
      </c>
      <c r="FL23" s="325">
        <f>INDEX('Summary sales'!$A$6:$BX$50,MATCH(B23,'Summary sales'!$A$6:$A$50,0),MATCH($FK$3,'Summary sales'!$A$7:$BX$7,0))</f>
        <v>3174.2999999998137</v>
      </c>
      <c r="FM23" s="325">
        <f t="shared" ref="FM23:FM25" si="529">FL23-FK23</f>
        <v>-325.70000000018626</v>
      </c>
      <c r="FN23" s="326">
        <f t="shared" ref="FN23:FN25" si="530">FL23/FK23</f>
        <v>0.90694285714280387</v>
      </c>
      <c r="FO23" s="325">
        <f>INDEX('SO MEI 2026 REV 4'!$B$6:$BH$52,MATCH(B23,'SO MEI 2026 REV 4'!$B$6:$B$52,0),MATCH($FO$3,'SO MEI 2026 REV 4'!$B$5:$XH$5,0))</f>
        <v>726.8151612903232</v>
      </c>
      <c r="FP23" s="325">
        <f>INDEX('Summary sales'!$A$6:$BX$50,MATCH(B23,'Summary sales'!$A$6:$A$50,0),MATCH($FO$3,'Summary sales'!$A$7:$BX$7,0))</f>
        <v>863.10999999998603</v>
      </c>
      <c r="FQ23" s="325">
        <f t="shared" ref="FQ23:FQ25" si="531">FP23-FO23</f>
        <v>136.29483870966283</v>
      </c>
      <c r="FR23" s="326">
        <f t="shared" ref="FR23:FR25" si="532">FP23/FO23</f>
        <v>1.1875233841678496</v>
      </c>
      <c r="FS23" s="325">
        <f>INDEX('SO MEI 2026 REV 4'!$B$6:$BH$52,MATCH(B23,'SO MEI 2026 REV 4'!$B$6:$B$52,0),MATCH($FS$3,'SO MEI 2026 REV 4'!$B$5:$XH$5,0))</f>
        <v>3018.0416129032269</v>
      </c>
      <c r="FT23" s="325">
        <f>INDEX('Summary sales'!$A$6:$BX$50,MATCH(B23,'Summary sales'!$A$6:$A$50,0),MATCH($FS$3,'Summary sales'!$A$7:$BX$7,0))</f>
        <v>3832.3500000000931</v>
      </c>
      <c r="FU23" s="325">
        <f t="shared" ref="FU23:FU25" si="533">FT23-FS23</f>
        <v>814.30838709686623</v>
      </c>
      <c r="FV23" s="326">
        <f t="shared" ref="FV23:FV25" si="534">FT23/FS23</f>
        <v>1.2698135054253068</v>
      </c>
      <c r="FW23" s="325">
        <f>INDEX('SO MEI 2026 REV 4'!$B$6:$BH$52,MATCH(B23,'SO MEI 2026 REV 4'!$B$6:$B$52,0),MATCH($FW$3,'SO MEI 2026 REV 4'!$B$5:$XH$5,0))</f>
        <v>2044.9996774193546</v>
      </c>
      <c r="FX23" s="325">
        <f>INDEX('Summary sales'!$A$6:$BX$50,MATCH(B23,'Summary sales'!$A$6:$A$50,0),MATCH($FW$3,'Summary sales'!$A$7:$BX$7,0))</f>
        <v>2291.7100000001956</v>
      </c>
      <c r="FY23" s="325">
        <f t="shared" ref="FY23:FY25" si="535">FX23-FW23</f>
        <v>246.71032258084097</v>
      </c>
      <c r="FZ23" s="326">
        <f t="shared" ref="FZ23:FZ25" si="536">FX23/FW23</f>
        <v>1.1206407635683209</v>
      </c>
      <c r="GA23" s="325">
        <f>INDEX('SO MEI 2026 REV 4'!$B$6:$BH$52,MATCH(B23,'SO MEI 2026 REV 4'!$B$6:$B$52,0),MATCH($GA$3,'SO MEI 2026 REV 4'!$B$5:$XH$5,0))</f>
        <v>369.61070967741654</v>
      </c>
      <c r="GB23" s="325">
        <f>INDEX('Summary sales'!$A$6:$BX$50,MATCH(B23,'Summary sales'!$A$6:$A$50,0),MATCH($GA$3,'Summary sales'!$A$7:$BX$7,0))</f>
        <v>0</v>
      </c>
      <c r="GC23" s="325">
        <f t="shared" ref="GC23:GC25" si="537">GB23-GA23</f>
        <v>-369.61070967741654</v>
      </c>
      <c r="GD23" s="326">
        <f t="shared" ref="GD23:GD25" si="538">GB23/GA23</f>
        <v>0</v>
      </c>
      <c r="GE23" s="325">
        <f>INDEX('SO MEI 2026 REV 4'!$B$6:$BH$52,MATCH(B23,'SO MEI 2026 REV 4'!$B$6:$B$52,0),MATCH($GE$3,'SO MEI 2026 REV 4'!$B$5:$XH$5,0))</f>
        <v>0</v>
      </c>
      <c r="GF23" s="325">
        <f>INDEX('Summary sales'!$A$6:$BX$50,MATCH(B23,'Summary sales'!$A$6:$A$50,0),MATCH($GE$3,'Summary sales'!$A$7:$BX$7,0))</f>
        <v>0</v>
      </c>
      <c r="GG23" s="325">
        <f t="shared" ref="GG23:GG25" si="539">GF23-GE23</f>
        <v>0</v>
      </c>
      <c r="GH23" s="326" t="e">
        <f t="shared" ref="GH23:GH25" si="540">GF23/GE23</f>
        <v>#DIV/0!</v>
      </c>
      <c r="GI23" s="325">
        <f>INDEX('SO MEI 2026 REV 4'!$B$6:$BH$52,MATCH(B23,'SO MEI 2026 REV 4'!$B$6:$B$52,0),MATCH($GI$3,'SO MEI 2026 REV 4'!$B$5:$XH$5,0))</f>
        <v>0</v>
      </c>
      <c r="GJ23" s="325">
        <f>INDEX('Summary sales'!$A$6:$BX$50,MATCH($B23,'Summary sales'!$A$6:$A$50,0),MATCH($GI$3,'Summary sales'!$A$7:$BX$7,0))</f>
        <v>0</v>
      </c>
      <c r="GK23" s="325">
        <f t="shared" ref="GK23:GK25" si="541">GJ23-GI23</f>
        <v>0</v>
      </c>
      <c r="GL23" s="326" t="e">
        <f t="shared" ref="GL23:GL25" si="542">GJ23/GI23</f>
        <v>#DIV/0!</v>
      </c>
      <c r="GM23" s="325">
        <f>INDEX('SO MEI 2026 REV 4'!$B$6:$BH$52,MATCH(B23,'SO MEI 2026 REV 4'!$B$6:$B$52,0),MATCH($GM$3,'SO MEI 2026 REV 4'!$B$5:$XH$5,0))</f>
        <v>1121.900322580635</v>
      </c>
      <c r="GN23" s="325">
        <f>INDEX('Summary sales'!$A$6:$BX$50,MATCH($B23,'Summary sales'!$A$6:$A$50,0),MATCH($GM$3,'Summary sales'!$A$7:$BX$7,0))</f>
        <v>0</v>
      </c>
      <c r="GO23" s="325">
        <f t="shared" ref="GO23:GO25" si="543">GN23-GM23</f>
        <v>-1121.900322580635</v>
      </c>
      <c r="GP23" s="326">
        <f t="shared" ref="GP23:GP25" si="544">GN23/GM23</f>
        <v>0</v>
      </c>
      <c r="GQ23" s="325">
        <f>INDEX('SO MEI 2026 REV 4'!$B$6:$BH$52,MATCH(B23,'SO MEI 2026 REV 4'!$B$6:$B$52,0),MATCH($GQ$3,'SO MEI 2026 REV 4'!$B$5:$XH$5,0))</f>
        <v>1800</v>
      </c>
      <c r="GR23" s="325">
        <f>INDEX('Summary sales'!$A$6:$BX$50,MATCH(B23,'Summary sales'!$A$6:$A$50,0),MATCH($GQ$3,'Summary sales'!$A$7:$BX$7,0))</f>
        <v>1889.7970000000205</v>
      </c>
      <c r="GS23" s="325">
        <f t="shared" ref="GS23:GS25" si="545">GR23-GQ23</f>
        <v>89.797000000020489</v>
      </c>
      <c r="GT23" s="326">
        <f t="shared" ref="GT23:GT25" si="546">GR23/GQ23</f>
        <v>1.0498872222222335</v>
      </c>
      <c r="GU23" s="325">
        <f>INDEX('SO MEI 2026 REV 4'!$B$6:$BH$52,MATCH(B23,'SO MEI 2026 REV 4'!$B$6:$B$52,0),MATCH($GU$3,'SO MEI 2026 REV 4'!$B$5:$XH$5,0))</f>
        <v>2499.7025806451697</v>
      </c>
      <c r="GV23" s="325">
        <f>INDEX('Summary sales'!$A$6:$BX$50,MATCH(B23,'Summary sales'!$A$6:$A$50,0),MATCH($GU$3,'Summary sales'!$A$7:$BX$7,0))</f>
        <v>0</v>
      </c>
      <c r="GW23" s="325">
        <f t="shared" ref="GW23:GW25" si="547">GV23-GU23</f>
        <v>-2499.7025806451697</v>
      </c>
      <c r="GX23" s="326">
        <f t="shared" ref="GX23:GX25" si="548">GV23/GU23</f>
        <v>0</v>
      </c>
      <c r="GY23" s="325">
        <f>INDEX('SO MEI 2026 REV 4'!$B$6:$BH$52,MATCH(B23,'SO MEI 2026 REV 4'!$B$6:$B$52,0),MATCH($GY$3,'SO MEI 2026 REV 4'!$B$5:$XH$5,0))</f>
        <v>6600.0622580645213</v>
      </c>
      <c r="GZ23" s="325">
        <f>INDEX('Summary sales'!$A$6:$BX$50,MATCH(B23,'Summary sales'!$A$6:$A$50,0),MATCH($GY$3,'Summary sales'!$A$7:$BX$7,0))</f>
        <v>9618.75</v>
      </c>
      <c r="HA23" s="325">
        <f t="shared" ref="HA23:HA25" si="549">GZ23-GY23</f>
        <v>3018.6877419354787</v>
      </c>
      <c r="HB23" s="326">
        <f t="shared" ref="HB23:HB25" si="550">GZ23/GY23</f>
        <v>1.4573726161820653</v>
      </c>
      <c r="HC23" s="325">
        <f>INDEX('SO MEI 2026 REV 4'!$B$6:$BH$52,MATCH(B23,'SO MEI 2026 REV 4'!$B$6:$B$52,0),MATCH($HC$3,'SO MEI 2026 REV 4'!$B$5:$XH$5,0))</f>
        <v>20000</v>
      </c>
      <c r="HD23" s="325">
        <f>INDEX('Summary sales'!$A$6:$BX$50,MATCH(B23,'Summary sales'!$A$6:$A$50,0),MATCH($HC$3,'Summary sales'!$A$7:$BX$7,0))</f>
        <v>9235.6359999962151</v>
      </c>
      <c r="HE23" s="325">
        <f t="shared" ref="HE23:HE25" si="551">HD23-HC23</f>
        <v>-10764.364000003785</v>
      </c>
      <c r="HF23" s="366">
        <f t="shared" ref="HF23:HF25" si="552">HD23/HC23</f>
        <v>0.46178179999981078</v>
      </c>
    </row>
    <row r="24" spans="1:214" ht="15" customHeight="1">
      <c r="A24" s="641"/>
      <c r="B24" s="547">
        <f t="shared" si="445"/>
        <v>46158</v>
      </c>
      <c r="C24" s="548" t="str">
        <f t="shared" si="446"/>
        <v>Sab</v>
      </c>
      <c r="D24" s="325">
        <f t="shared" si="447"/>
        <v>217789.83877419357</v>
      </c>
      <c r="E24" s="325">
        <f t="shared" ca="1" si="448"/>
        <v>196230.26399999845</v>
      </c>
      <c r="F24" s="325">
        <f t="shared" ca="1" si="449"/>
        <v>-21559.57477419512</v>
      </c>
      <c r="G24" s="326">
        <f t="shared" ca="1" si="450"/>
        <v>0.9010074349862196</v>
      </c>
      <c r="H24" s="325">
        <f>INDEX('SO MEI 2026 REV 4'!$B$6:$BH$52,MATCH(B24,'SO MEI 2026 REV 4'!$B$6:$B$52,0),MATCH($H$3,'SO MEI 2026 REV 4'!$B$5:$XH$5,0))</f>
        <v>733.57290322580695</v>
      </c>
      <c r="I24" s="325">
        <f>INDEX('Summary sales'!$A$6:$BX$50,MATCH(B24,'Summary sales'!$A$6:$A$50,0),MATCH($H$3,'Summary sales'!$A$7:$BX$7,0))</f>
        <v>1178.0499999998137</v>
      </c>
      <c r="J24" s="325">
        <f t="shared" si="451"/>
        <v>444.47709677400678</v>
      </c>
      <c r="K24" s="326">
        <f t="shared" si="452"/>
        <v>1.6059071904366522</v>
      </c>
      <c r="L24" s="325">
        <f>INDEX('SO MEI 2026 REV 4'!$B$6:$BH$52,MATCH(B24,'SO MEI 2026 REV 4'!$B$6:$B$52,0),MATCH($L$3,'SO MEI 2026 REV 4'!$B$5:$XH$5,0))</f>
        <v>2000</v>
      </c>
      <c r="M24" s="325">
        <f>INDEX('Summary sales'!$A$6:$BX$50,MATCH($B24,'Summary sales'!$A$6:$A$50,0),MATCH($L$3,'Summary sales'!$A$7:$BX$7,0))</f>
        <v>858</v>
      </c>
      <c r="N24" s="325">
        <f t="shared" si="453"/>
        <v>-1142</v>
      </c>
      <c r="O24" s="326">
        <f t="shared" si="454"/>
        <v>0.42899999999999999</v>
      </c>
      <c r="P24" s="325">
        <f>INDEX('SO MEI 2026 REV 4'!$B$6:$BH$52,MATCH(B24,'SO MEI 2026 REV 4'!$B$6:$B$52,0),MATCH($P$3,'SO MEI 2026 REV 4'!$B$5:$XH$5,0))</f>
        <v>1129.7312903225857</v>
      </c>
      <c r="Q24" s="325">
        <f>INDEX('Summary sales'!$A$6:$BX$50,MATCH($B24,'Summary sales'!$A$6:$A$50,0),MATCH($P$3,'Summary sales'!$A$7:$BX$7,0))</f>
        <v>937.14999999990687</v>
      </c>
      <c r="R24" s="325">
        <f t="shared" si="455"/>
        <v>-192.5812903226788</v>
      </c>
      <c r="S24" s="326">
        <f t="shared" si="456"/>
        <v>0.82953354308909266</v>
      </c>
      <c r="T24" s="325">
        <f>INDEX('SO MEI 2026 REV 4'!$B$6:$BH$52,MATCH(B24,'SO MEI 2026 REV 4'!$B$6:$B$52,0),MATCH($T$3,'SO MEI 2026 REV 4'!$B$5:$XH$5,0))</f>
        <v>3282.5161290322658</v>
      </c>
      <c r="U24" s="325">
        <f>INDEX('Summary sales'!$A$6:$BX$50,MATCH($B24,'Summary sales'!$A$6:$A$50,0),MATCH($T$3,'Summary sales'!$A$7:$BX$7,0))</f>
        <v>0</v>
      </c>
      <c r="V24" s="325">
        <f t="shared" si="457"/>
        <v>-3282.5161290322658</v>
      </c>
      <c r="W24" s="326">
        <f t="shared" si="458"/>
        <v>0</v>
      </c>
      <c r="X24" s="325">
        <f>INDEX('SO MEI 2026 REV 4'!$B$6:$BH$52,MATCH(B24,'SO MEI 2026 REV 4'!$B$6:$B$52,0),MATCH($X$3,'SO MEI 2026 REV 4'!$B$5:$XH$5,0))</f>
        <v>644.02064516129087</v>
      </c>
      <c r="Y24" s="325">
        <f>INDEX('Summary sales'!$A$6:$BX$50,MATCH($B24,'Summary sales'!$A$6:$A$50,0),MATCH($X$3,'Summary sales'!$A$7:$BX$7,0))</f>
        <v>677</v>
      </c>
      <c r="Z24" s="325">
        <f t="shared" si="459"/>
        <v>32.979354838709128</v>
      </c>
      <c r="AA24" s="326">
        <f t="shared" si="460"/>
        <v>1.0512085366928721</v>
      </c>
      <c r="AB24" s="325">
        <f>INDEX('SO MEI 2026 REV 4'!$B$6:$BH$52,MATCH(B24,'SO MEI 2026 REV 4'!$B$6:$B$52,0),MATCH($AB$3,'SO MEI 2026 REV 4'!$B$5:$XH$5,0))</f>
        <v>0</v>
      </c>
      <c r="AC24" s="325">
        <f>INDEX('Summary sales'!$A$6:$BX$50,MATCH($B24,'Summary sales'!$A$6:$A$50,0),MATCH($AB$3,'Summary sales'!$A$7:$BX$7,0))</f>
        <v>0</v>
      </c>
      <c r="AD24" s="325">
        <f t="shared" si="461"/>
        <v>0</v>
      </c>
      <c r="AE24" s="326" t="e">
        <f t="shared" si="462"/>
        <v>#DIV/0!</v>
      </c>
      <c r="AF24" s="325">
        <f>INDEX('SO MEI 2026 REV 4'!$B$6:$BH$52,MATCH(B24,'SO MEI 2026 REV 4'!$B$6:$B$52,0),MATCH($AF$3,'SO MEI 2026 REV 4'!$B$5:$XH$5,0))</f>
        <v>499.97064516129024</v>
      </c>
      <c r="AG24" s="325">
        <f>INDEX('Summary sales'!$A$6:$BX$50,MATCH($B24,'Summary sales'!$A$6:$A$50,0),MATCH($AF$3,'Summary sales'!$A$7:$BX$7,0))</f>
        <v>0</v>
      </c>
      <c r="AH24" s="325">
        <f t="shared" si="463"/>
        <v>-499.97064516129024</v>
      </c>
      <c r="AI24" s="326">
        <f t="shared" si="464"/>
        <v>0</v>
      </c>
      <c r="AJ24" s="325">
        <f>INDEX('SO MEI 2026 REV 4'!$B$6:$BH$52,MATCH(B24,'SO MEI 2026 REV 4'!$B$6:$B$52,0),MATCH($AJ$3,'SO MEI 2026 REV 4'!$B$5:$XH$5,0))</f>
        <v>603.76322580644887</v>
      </c>
      <c r="AK24" s="325">
        <f>INDEX('Summary sales'!$A$6:$BX$50,MATCH($B24,'Summary sales'!$A$6:$A$50,0),MATCH($AJ$3,'Summary sales'!$A$7:$BX$7,0))</f>
        <v>479.4100000000326</v>
      </c>
      <c r="AL24" s="325">
        <f t="shared" si="465"/>
        <v>-124.35322580641628</v>
      </c>
      <c r="AM24" s="326">
        <f t="shared" si="466"/>
        <v>0.79403643598810247</v>
      </c>
      <c r="AN24" s="325">
        <f>INDEX('SO MEI 2026 REV 4'!$B$6:$BH$52,MATCH(B24,'SO MEI 2026 REV 4'!$B$6:$B$52,0),MATCH($AN$3,'SO MEI 2026 REV 4'!$B$5:$XH$5,0))</f>
        <v>673.27548387096704</v>
      </c>
      <c r="AO24" s="325">
        <f>INDEX('Summary sales'!$A$6:$BX$50,MATCH($B24,'Summary sales'!$A$6:$A$50,0),MATCH($AN$3,'Summary sales'!$A$7:$BX$7,0))</f>
        <v>528.30999999993946</v>
      </c>
      <c r="AP24" s="325">
        <f t="shared" si="467"/>
        <v>-144.96548387102757</v>
      </c>
      <c r="AQ24" s="326">
        <f t="shared" si="468"/>
        <v>0.78468622823223111</v>
      </c>
      <c r="AR24" s="325">
        <f>INDEX('SO MEI 2026 REV 4'!$B$6:$BH$52,MATCH(B24,'SO MEI 2026 REV 4'!$B$6:$B$52,0),MATCH($AR$3,'SO MEI 2026 REV 4'!$B$5:$XH$5,0))</f>
        <v>4514.1990322580623</v>
      </c>
      <c r="AS24" s="325">
        <f>INDEX('Summary sales'!$A$6:$BX$50,MATCH($B24,'Summary sales'!$A$6:$A$50,0),MATCH($AR$3,'Summary sales'!$A$7:$BX$7,0))</f>
        <v>0</v>
      </c>
      <c r="AT24" s="325">
        <f t="shared" si="469"/>
        <v>-4514.1990322580623</v>
      </c>
      <c r="AU24" s="326">
        <f t="shared" si="470"/>
        <v>0</v>
      </c>
      <c r="AV24" s="325">
        <f>INDEX('SO MEI 2026 REV 4'!$B$6:$BH$52,MATCH(B24,'SO MEI 2026 REV 4'!$B$6:$B$52,0),MATCH($AV$3,'SO MEI 2026 REV 4'!$B$5:$XH$5,0))</f>
        <v>6600.0622580645213</v>
      </c>
      <c r="AW24" s="325">
        <f>INDEX('Summary sales'!$A$6:$BX$50,MATCH($B24,'Summary sales'!$A$6:$A$50,0),MATCH($AV$3,'Summary sales'!$A$7:$BX$7,0))</f>
        <v>4519.9300000001676</v>
      </c>
      <c r="AX24" s="325">
        <f t="shared" si="471"/>
        <v>-2080.1322580643537</v>
      </c>
      <c r="AY24" s="326">
        <f t="shared" si="472"/>
        <v>0.68483141874568376</v>
      </c>
      <c r="AZ24" s="325">
        <f>INDEX('SO MEI 2026 REV 4'!$B$6:$BH$52,MATCH(B24,'SO MEI 2026 REV 4'!$B$6:$B$52,0),MATCH($AZ$3,'SO MEI 2026 REV 4'!$B$5:$XH$5,0))</f>
        <v>1000</v>
      </c>
      <c r="BA24" s="325">
        <f>INDEX('Summary sales'!$A$6:$BX$50,MATCH($B24,'Summary sales'!$A$6:$A$50,0),MATCH($AZ$3,'Summary sales'!$A$7:$BX$7,0))</f>
        <v>423</v>
      </c>
      <c r="BB24" s="325">
        <f t="shared" si="473"/>
        <v>-577</v>
      </c>
      <c r="BC24" s="326">
        <f t="shared" si="474"/>
        <v>0.42299999999999999</v>
      </c>
      <c r="BD24" s="325">
        <f>INDEX('SO MEI 2026 REV 4'!$B$6:$BH$52,MATCH(B24,'SO MEI 2026 REV 4'!$B$6:$B$52,0),MATCH($BD$3,'SO MEI 2026 REV 4'!$B$5:$XH$5,0))</f>
        <v>500</v>
      </c>
      <c r="BE24" s="325">
        <f>INDEX('Summary sales'!$A$6:$BX$50,MATCH($B24,'Summary sales'!$A$6:$A$50,0),MATCH($BD$3,'Summary sales'!$A$7:$BX$7,0))</f>
        <v>0</v>
      </c>
      <c r="BF24" s="325">
        <f t="shared" si="475"/>
        <v>-500</v>
      </c>
      <c r="BG24" s="326">
        <f t="shared" si="476"/>
        <v>0</v>
      </c>
      <c r="BH24" s="325">
        <f>INDEX('SO MEI 2026 REV 4'!$B$6:$BH$52,MATCH(B24,'SO MEI 2026 REV 4'!$B$6:$B$52,0),MATCH($BH$3,'SO MEI 2026 REV 4'!$B$5:$XH$5,0))</f>
        <v>4000</v>
      </c>
      <c r="BI24" s="325">
        <f>INDEX('Summary sales'!$A$6:$BX$50,MATCH($B24,'Summary sales'!$A$6:$A$50,0),MATCH($BH$3,'Summary sales'!$A$7:$BX$7,0))</f>
        <v>3721.0700000000652</v>
      </c>
      <c r="BJ24" s="325">
        <f t="shared" si="477"/>
        <v>-278.92999999993481</v>
      </c>
      <c r="BK24" s="326">
        <f t="shared" si="478"/>
        <v>0.93026750000001635</v>
      </c>
      <c r="BL24" s="325">
        <f>INDEX('SO MEI 2026 REV 4'!$B$6:$BH$52,MATCH(B24,'SO MEI 2026 REV 4'!$B$6:$B$52,0),MATCH($BL$3,'SO MEI 2026 REV 4'!$B$5:$XH$5,0))</f>
        <v>9000.0570967741915</v>
      </c>
      <c r="BM24" s="325">
        <f>INDEX('Summary sales'!$A$6:$BX$50,MATCH($B24,'Summary sales'!$A$6:$A$50,0),MATCH($BL$3,'Summary sales'!$A$7:$BX$7,0))</f>
        <v>6734.8799999998882</v>
      </c>
      <c r="BN24" s="325">
        <f t="shared" si="479"/>
        <v>-2265.1770967743032</v>
      </c>
      <c r="BO24" s="326">
        <f t="shared" si="480"/>
        <v>0.74831525262365395</v>
      </c>
      <c r="BP24" s="325">
        <f>INDEX('SO MEI 2026 REV 4'!$B$6:$BH$52,MATCH(B24,'SO MEI 2026 REV 4'!$B$6:$B$52,0),MATCH($BP$3,'SO MEI 2026 REV 4'!$B$5:$XH$5,0))</f>
        <v>1300</v>
      </c>
      <c r="BQ24" s="325">
        <f>INDEX('Summary sales'!$A$6:$BX$50,MATCH($B24,'Summary sales'!$A$6:$A$50,0),MATCH($BP$3,'Summary sales'!$A$7:$BX$7,0))</f>
        <v>1245.5500000000466</v>
      </c>
      <c r="BR24" s="325">
        <f t="shared" si="481"/>
        <v>-54.449999999953434</v>
      </c>
      <c r="BS24" s="326">
        <f t="shared" si="482"/>
        <v>0.95811538461542045</v>
      </c>
      <c r="BT24" s="325">
        <f>INDEX('SO MEI 2026 REV 4'!$B$6:$BH$52,MATCH(B24,'SO MEI 2026 REV 4'!$B$6:$B$52,0),MATCH($BT$3,'SO MEI 2026 REV 4'!$B$5:$XH$5,0))</f>
        <v>1000</v>
      </c>
      <c r="BU24" s="325">
        <f>INDEX('Summary sales'!$A$6:$BX$50,MATCH($B24,'Summary sales'!$A$6:$A$50,0),MATCH($BT$3,'Summary sales'!$A$7:$BX$7,0))</f>
        <v>0</v>
      </c>
      <c r="BV24" s="325">
        <f t="shared" si="483"/>
        <v>-1000</v>
      </c>
      <c r="BW24" s="326">
        <f t="shared" si="484"/>
        <v>0</v>
      </c>
      <c r="BX24" s="325">
        <f>INDEX('SO MEI 2026 REV 4'!$B$6:$BH$52,MATCH(B24,'SO MEI 2026 REV 4'!$B$6:$B$52,0),MATCH($BX$3,'SO MEI 2026 REV 4'!$B$5:$XH$5,0))</f>
        <v>5500</v>
      </c>
      <c r="BY24" s="325">
        <f ca="1">INDEX('Summary sales'!$A$6:$BX$50,MATCH($B24,'Summary sales'!$A$6:$A$50,0),MATCH($BX$3,'Summary sales'!$A$7:$BX$7,0))</f>
        <v>5381.52</v>
      </c>
      <c r="BZ24" s="325">
        <f t="shared" ca="1" si="485"/>
        <v>-118.47999999999956</v>
      </c>
      <c r="CA24" s="326">
        <f t="shared" ca="1" si="486"/>
        <v>0.97845818181818189</v>
      </c>
      <c r="CB24" s="325">
        <f>INDEX('SO MEI 2026 REV 4'!$B$6:$BH$52,MATCH(B24,'SO MEI 2026 REV 4'!$B$6:$B$52,0),MATCH($CB$3,'SO MEI 2026 REV 4'!$B$5:$XH$5,0))</f>
        <v>70.054838709677327</v>
      </c>
      <c r="CC24" s="325">
        <f>INDEX('Summary sales'!$A$6:$BX$50,MATCH($B24,'Summary sales'!$A$6:$A$50,0),MATCH($CB$3,'Summary sales'!$A$7:$BX$7,0))</f>
        <v>0</v>
      </c>
      <c r="CD24" s="325">
        <f t="shared" si="487"/>
        <v>-70.054838709677327</v>
      </c>
      <c r="CE24" s="326">
        <f t="shared" si="488"/>
        <v>0</v>
      </c>
      <c r="CF24" s="325">
        <f>INDEX('SO MEI 2026 REV 4'!$B$6:$BH$52,MATCH(B24,'SO MEI 2026 REV 4'!$B$6:$B$52,0),MATCH($CF$3,'SO MEI 2026 REV 4'!$B$5:$XH$5,0))</f>
        <v>89.451612903225808</v>
      </c>
      <c r="CG24" s="325">
        <f>INDEX('Summary sales'!$A$6:$BX$50,MATCH($B24,'Summary sales'!$A$6:$A$50,0),MATCH($CF$3,'Summary sales'!$A$7:$BX$7,0))</f>
        <v>104.61999999999534</v>
      </c>
      <c r="CH24" s="325">
        <f t="shared" si="489"/>
        <v>15.168387096769536</v>
      </c>
      <c r="CI24" s="326">
        <f t="shared" si="490"/>
        <v>1.1695708618823857</v>
      </c>
      <c r="CJ24" s="325">
        <f>INDEX('SO MEI 2026 REV 4'!$B$6:$BH$52,MATCH(B24,'SO MEI 2026 REV 4'!$B$6:$B$52,0),MATCH($CJ$3,'SO MEI 2026 REV 4'!$B$5:$XH$5,0))</f>
        <v>3500</v>
      </c>
      <c r="CK24" s="325">
        <f>INDEX('Summary sales'!$A$6:$BX$50,MATCH($B24,'Summary sales'!$A$6:$A$50,0),MATCH($CJ$3,'Summary sales'!$A$7:$BX$7,0))</f>
        <v>4225.7000000001863</v>
      </c>
      <c r="CL24" s="325">
        <f t="shared" si="491"/>
        <v>725.70000000018626</v>
      </c>
      <c r="CM24" s="326">
        <f t="shared" si="492"/>
        <v>1.2073428571429103</v>
      </c>
      <c r="CN24" s="325">
        <f>INDEX('SO MEI 2026 REV 4'!$B$6:$BH$52,MATCH(B24,'SO MEI 2026 REV 4'!$B$6:$B$52,0),MATCH($CN$3,'SO MEI 2026 REV 4'!$B$5:$XH$5,0))</f>
        <v>3000</v>
      </c>
      <c r="CO24" s="325">
        <f>INDEX('Summary sales'!$A$6:$BX$50,MATCH($B24,'Summary sales'!$A$6:$A$50,0),MATCH($CN$3,'Summary sales'!$A$7:$BX$7,0))</f>
        <v>0</v>
      </c>
      <c r="CP24" s="325">
        <f t="shared" si="493"/>
        <v>-3000</v>
      </c>
      <c r="CQ24" s="325">
        <f>INDEX('SO MEI 2026 REV 4'!$B$6:$BH$52,MATCH(B24,'SO MEI 2026 REV 4'!$B$6:$B$52,0),MATCH($CQ$3,'SO MEI 2026 REV 4'!$B$5:$XH$5,0))</f>
        <v>0</v>
      </c>
      <c r="CR24" s="325">
        <f>INDEX('Summary sales'!$A$6:$BX$50,MATCH($B24,'Summary sales'!$A$6:$A$50,0),MATCH($CQ$3,'Summary sales'!$A$7:$BX$7,0))</f>
        <v>0</v>
      </c>
      <c r="CS24" s="325">
        <f t="shared" si="384"/>
        <v>0</v>
      </c>
      <c r="CT24" s="326">
        <f t="shared" si="494"/>
        <v>0</v>
      </c>
      <c r="CU24" s="325">
        <f>INDEX('SO MEI 2026 REV 4'!$B$6:$BH$52,MATCH(B24,'SO MEI 2026 REV 4'!$B$6:$B$52,0),MATCH($CU$3,'SO MEI 2026 REV 4'!$B$5:$XH$5,0))</f>
        <v>2000</v>
      </c>
      <c r="CV24" s="325">
        <f>INDEX('Summary sales'!$A$6:$BX$50,MATCH($B24,'Summary sales'!$A$6:$A$50,0),MATCH($CU$3,'Summary sales'!$A$7:$BX$7,0))</f>
        <v>5969.9699999999721</v>
      </c>
      <c r="CW24" s="325">
        <f t="shared" si="495"/>
        <v>3969.9699999999721</v>
      </c>
      <c r="CX24" s="326">
        <f t="shared" si="496"/>
        <v>2.9849849999999862</v>
      </c>
      <c r="CY24" s="325">
        <f>INDEX('SO MEI 2026 REV 4'!$B$6:$BH$52,MATCH(B24,'SO MEI 2026 REV 4'!$B$6:$B$52,0),MATCH($CY$3,'SO MEI 2026 REV 4'!$B$5:$XH$5,0))</f>
        <v>5000</v>
      </c>
      <c r="CZ24" s="325">
        <f>INDEX('Summary sales'!$A$6:$BX$50,MATCH($B24,'Summary sales'!$A$6:$A$50,0),MATCH($CY$3,'Summary sales'!$A$7:$BX$7,0))</f>
        <v>4998.1999999999534</v>
      </c>
      <c r="DA24" s="325">
        <f t="shared" si="497"/>
        <v>-1.8000000000465661</v>
      </c>
      <c r="DB24" s="326">
        <f t="shared" si="498"/>
        <v>0.99963999999999065</v>
      </c>
      <c r="DC24" s="325">
        <f>INDEX('SO MEI 2026 REV 4'!$B$6:$BH$52,MATCH(B24,'SO MEI 2026 REV 4'!$B$6:$B$52,0),MATCH($DC$3,'SO MEI 2026 REV 4'!$B$5:$XH$5,0))</f>
        <v>16000</v>
      </c>
      <c r="DD24" s="325">
        <f>INDEX('Summary sales'!$A$6:$BX$50,MATCH($B24,'Summary sales'!$A$6:$A$50,0),MATCH($DC$3,'Summary sales'!$A$7:$BX$7,0))</f>
        <v>13198.975999996066</v>
      </c>
      <c r="DE24" s="325">
        <f t="shared" si="499"/>
        <v>-2801.0240000039339</v>
      </c>
      <c r="DF24" s="326">
        <f t="shared" si="500"/>
        <v>0.82493599999975409</v>
      </c>
      <c r="DG24" s="325">
        <f>INDEX('SO MEI 2026 REV 4'!$B$6:$BH$52,MATCH(B24,'SO MEI 2026 REV 4'!$B$6:$B$52,0),MATCH($DG$3,'SO MEI 2026 REV 4'!$B$5:$XH$5,0))</f>
        <v>2020.8603225806426</v>
      </c>
      <c r="DH24" s="325">
        <f>INDEX('Summary sales'!$A$6:$BX$50,MATCH($B24,'Summary sales'!$A$6:$A$50,0),MATCH($DG$3,'Summary sales'!$A$7:$BX$7,0))</f>
        <v>2115.3700000001118</v>
      </c>
      <c r="DI24" s="325">
        <f t="shared" si="501"/>
        <v>94.509677419469199</v>
      </c>
      <c r="DJ24" s="326">
        <f t="shared" si="502"/>
        <v>1.0467670508265412</v>
      </c>
      <c r="DK24" s="325">
        <f>INDEX('SO MEI 2026 REV 4'!$B$6:$BH$52,MATCH(B24,'SO MEI 2026 REV 4'!$B$6:$B$52,0),MATCH($DK$3,'SO MEI 2026 REV 4'!$B$5:$XH$5,0))</f>
        <v>800</v>
      </c>
      <c r="DL24" s="325">
        <f>INDEX('Summary sales'!$A$6:$BX$50,MATCH($B24,'Summary sales'!$A$6:$A$50,0),MATCH($DK$3,'Summary sales'!$A$7:$BX$7,0))</f>
        <v>1277.5300000000279</v>
      </c>
      <c r="DM24" s="325">
        <f t="shared" si="503"/>
        <v>477.53000000002794</v>
      </c>
      <c r="DN24" s="326">
        <f t="shared" si="504"/>
        <v>1.5969125000000348</v>
      </c>
      <c r="DO24" s="325">
        <f>INDEX('SO MEI 2026 REV 4'!$B$6:$BH$52,MATCH(B24,'SO MEI 2026 REV 4'!$B$6:$B$52,0),MATCH($DO$3,'SO MEI 2026 REV 4'!$B$5:$XH$5,0))</f>
        <v>7200</v>
      </c>
      <c r="DP24" s="325">
        <f>INDEX('Summary sales'!$A$6:$BX$50,MATCH($B24,'Summary sales'!$A$6:$A$50,0),MATCH($DO$3,'Summary sales'!$A$7:$BX$7,0))</f>
        <v>5048.3100000005215</v>
      </c>
      <c r="DQ24" s="325">
        <f t="shared" si="505"/>
        <v>-2151.6899999994785</v>
      </c>
      <c r="DR24" s="326">
        <f t="shared" si="506"/>
        <v>0.70115416666673913</v>
      </c>
      <c r="DS24" s="325">
        <f>INDEX('SO MEI 2026 REV 4'!$B$6:$BH$52,MATCH(B24,'SO MEI 2026 REV 4'!$B$6:$B$52,0),MATCH($DS$3,'SO MEI 2026 REV 4'!$B$5:$XH$5,0))</f>
        <v>0</v>
      </c>
      <c r="DT24" s="325">
        <f>INDEX('Summary sales'!$A$6:$BX$50,MATCH($B24,'Summary sales'!$A$6:$A$50,0),MATCH($DS$3,'Summary sales'!$A$7:$BX$7,0))</f>
        <v>0</v>
      </c>
      <c r="DU24" s="325">
        <f t="shared" si="507"/>
        <v>0</v>
      </c>
      <c r="DV24" s="326" t="e">
        <f t="shared" si="508"/>
        <v>#DIV/0!</v>
      </c>
      <c r="DW24" s="325">
        <f>INDEX('SO MEI 2026 REV 4'!$B$6:$BH$52,MATCH(B24,'SO MEI 2026 REV 4'!$B$6:$B$52,0),MATCH($DW$3,'SO MEI 2026 REV 4'!$B$5:$XH$5,0))</f>
        <v>2043.2745161290325</v>
      </c>
      <c r="DX24" s="325">
        <f>INDEX('Summary sales'!$A$6:$BX$50,MATCH($B24,'Summary sales'!$A$6:$A$50,0),MATCH($DW$3,'Summary sales'!$A$7:$BX$7,0))</f>
        <v>1600.1799999999348</v>
      </c>
      <c r="DY24" s="325">
        <f t="shared" si="509"/>
        <v>-443.09451612909766</v>
      </c>
      <c r="DZ24" s="326">
        <f t="shared" si="510"/>
        <v>0.78314489187261205</v>
      </c>
      <c r="EA24" s="325">
        <f>INDEX('SO MEI 2026 REV 4'!$B$6:$BH$52,MATCH(B24,'SO MEI 2026 REV 4'!$B$6:$B$52,0),MATCH($EA$3,'SO MEI 2026 REV 4'!$B$5:$XH$5,0))</f>
        <v>1999.5303225806451</v>
      </c>
      <c r="EB24" s="325">
        <f>INDEX('Summary sales'!$A$6:$BX$50,MATCH($B24,'Summary sales'!$A$6:$A$50,0),MATCH($EA$3,'Summary sales'!$A$7:$BX$7,0))</f>
        <v>2337.6800000000512</v>
      </c>
      <c r="EC24" s="325">
        <f t="shared" si="511"/>
        <v>338.14967741940609</v>
      </c>
      <c r="ED24" s="326">
        <f t="shared" si="512"/>
        <v>1.1691145533532001</v>
      </c>
      <c r="EE24" s="325">
        <f>INDEX('SO MEI 2026 REV 4'!$B$6:$BH$52,MATCH(B24,'SO MEI 2026 REV 4'!$B$6:$B$52,0),MATCH($EE$3,'SO MEI 2026 REV 4'!$B$5:$XH$5,0))</f>
        <v>1000</v>
      </c>
      <c r="EF24" s="325">
        <f>INDEX('Summary sales'!$A$6:$BX$50,MATCH($B24,'Summary sales'!$A$6:$A$50,0),MATCH($EE$3,'Summary sales'!$A$7:$BX$7,0))</f>
        <v>0</v>
      </c>
      <c r="EG24" s="325">
        <f t="shared" si="513"/>
        <v>-1000</v>
      </c>
      <c r="EH24" s="326">
        <f t="shared" si="514"/>
        <v>0</v>
      </c>
      <c r="EI24" s="325">
        <f>INDEX('SO MEI 2026 REV 4'!$B$6:$BH$52,MATCH(B24,'SO MEI 2026 REV 4'!$B$6:$B$52,0),MATCH($EI$3,'SO MEI 2026 REV 4'!$B$5:$XH$5,0))</f>
        <v>11007.047419354845</v>
      </c>
      <c r="EJ24" s="325">
        <f>INDEX('Summary sales'!$A$6:$BX$50,MATCH($B24,'Summary sales'!$A$6:$A$50,0),MATCH($EI$3,'Summary sales'!$A$7:$BX$7,0))</f>
        <v>11611.660000000149</v>
      </c>
      <c r="EK24" s="325">
        <f t="shared" si="515"/>
        <v>604.61258064530375</v>
      </c>
      <c r="EL24" s="326">
        <f t="shared" si="516"/>
        <v>1.054929588073015</v>
      </c>
      <c r="EM24" s="325">
        <f>INDEX('SO MEI 2026 REV 4'!$B$6:$BH$52,MATCH(B24,'SO MEI 2026 REV 4'!$B$6:$B$52,0),MATCH($EM$3,'SO MEI 2026 REV 4'!$B$5:$XH$5,0))</f>
        <v>1519.5448387096778</v>
      </c>
      <c r="EN24" s="325">
        <f>INDEX('Summary sales'!$A$6:$BX$50,MATCH($B24,'Summary sales'!$A$6:$A$50,0),MATCH($EM$3,'Summary sales'!$A$7:$BX$7,0))</f>
        <v>1971.2600000000093</v>
      </c>
      <c r="EO24" s="325">
        <f t="shared" si="517"/>
        <v>451.71516129033148</v>
      </c>
      <c r="EP24" s="326">
        <f t="shared" si="518"/>
        <v>1.2972700441494742</v>
      </c>
      <c r="EQ24" s="325">
        <f>INDEX('SO MEI 2026 REV 4'!$B$6:$BH$52,MATCH(B24,'SO MEI 2026 REV 4'!$B$6:$B$52,0),MATCH($EQ$3,'SO MEI 2026 REV 4'!$B$5:$XH$5,0))</f>
        <v>3999.6741935483842</v>
      </c>
      <c r="ER24" s="325">
        <f>INDEX('Summary sales'!$A$6:$BX$50,MATCH($B24,'Summary sales'!$A$6:$A$50,0),MATCH($EQ$3,'Summary sales'!$A$7:$BX$7,0))</f>
        <v>5996.9500000001863</v>
      </c>
      <c r="ES24" s="325">
        <f t="shared" si="519"/>
        <v>1997.2758064518021</v>
      </c>
      <c r="ET24" s="326">
        <f t="shared" si="520"/>
        <v>1.4993596252598471</v>
      </c>
      <c r="EU24" s="325">
        <f>INDEX('SO MEI 2026 REV 4'!$B$6:$BH$52,MATCH(B24,'SO MEI 2026 REV 4'!$B$6:$B$52,0),MATCH($EU$3,'SO MEI 2026 REV 4'!$B$5:$XH$5,0))</f>
        <v>0</v>
      </c>
      <c r="EV24" s="325">
        <f>INDEX('Summary sales'!$A$6:$BX$50,MATCH(B24,'Summary sales'!$A$6:$A$50,0),MATCH($EU$3,'Summary sales'!$A$7:$BX$7,0))</f>
        <v>7042.7399999999907</v>
      </c>
      <c r="EW24" s="325">
        <f t="shared" si="521"/>
        <v>7042.7399999999907</v>
      </c>
      <c r="EX24" s="326" t="e">
        <f t="shared" si="522"/>
        <v>#DIV/0!</v>
      </c>
      <c r="EY24" s="325">
        <f>INDEX('SO MEI 2026 REV 4'!$B$6:$BH$52,MATCH(B24,'SO MEI 2026 REV 4'!$B$6:$B$52,0),MATCH($EY$3,'SO MEI 2026 REV 4'!$B$5:$XH$5,0))</f>
        <v>5000</v>
      </c>
      <c r="EZ24" s="325">
        <f>INDEX('Summary sales'!$A$6:$BX$50,MATCH($B24,'Summary sales'!$A$6:$A$50,0),MATCH($EY$3,'Summary sales'!$A$7:$BX$7,0))</f>
        <v>9429.0300000000279</v>
      </c>
      <c r="FA24" s="325">
        <f t="shared" si="523"/>
        <v>4429.0300000000279</v>
      </c>
      <c r="FB24" s="326">
        <f t="shared" si="524"/>
        <v>1.8858060000000056</v>
      </c>
      <c r="FC24" s="325">
        <f>INDEX('SO MEI 2026 REV 4'!$B$6:$BH$52,MATCH(B24,'SO MEI 2026 REV 4'!$B$6:$B$52,0),MATCH($FC$3,'SO MEI 2026 REV 4'!$B$5:$XH$5,0))</f>
        <v>60000</v>
      </c>
      <c r="FD24" s="325">
        <f>INDEX('Summary sales'!$A$6:$BX$50,MATCH($B24,'Summary sales'!$A$6:$A$50,0),MATCH($FC$3,'Summary sales'!$A$7:$BX$7,0))</f>
        <v>53348.539999999106</v>
      </c>
      <c r="FE24" s="325">
        <f t="shared" si="525"/>
        <v>-6651.4600000008941</v>
      </c>
      <c r="FF24" s="326">
        <f t="shared" si="526"/>
        <v>0.88914233333331838</v>
      </c>
      <c r="FG24" s="325">
        <f>INDEX('SO MEI 2026 REV 4'!$B$6:$BH$52,MATCH(B24,'SO MEI 2026 REV 4'!$B$6:$B$52,0),MATCH($FG$3,'SO MEI 2026 REV 4'!$B$5:$XH$5,0))</f>
        <v>8000</v>
      </c>
      <c r="FH24" s="325">
        <f>INDEX('Summary sales'!$A$6:$BX$50,MATCH(B24,'Summary sales'!$A$6:$A$50,0),MATCH($FG$3,'Summary sales'!$A$7:$BX$7,0))</f>
        <v>9287.4899999999907</v>
      </c>
      <c r="FI24" s="325">
        <f t="shared" si="527"/>
        <v>1287.4899999999907</v>
      </c>
      <c r="FJ24" s="326">
        <f t="shared" si="528"/>
        <v>1.1609362499999989</v>
      </c>
      <c r="FK24" s="325">
        <f>INDEX('SO MEI 2026 REV 4'!$B$6:$BH$52,MATCH(B24,'SO MEI 2026 REV 4'!$B$6:$B$52,0),MATCH($FK$3,'SO MEI 2026 REV 4'!$B$5:$XH$5,0))</f>
        <v>3500</v>
      </c>
      <c r="FL24" s="325">
        <f>INDEX('Summary sales'!$A$6:$BX$50,MATCH(B24,'Summary sales'!$A$6:$A$50,0),MATCH($FK$3,'Summary sales'!$A$7:$BX$7,0))</f>
        <v>2533.7999999998137</v>
      </c>
      <c r="FM24" s="325">
        <f t="shared" si="529"/>
        <v>-966.20000000018626</v>
      </c>
      <c r="FN24" s="326">
        <f t="shared" si="530"/>
        <v>0.72394285714280393</v>
      </c>
      <c r="FO24" s="325">
        <f>INDEX('SO MEI 2026 REV 4'!$B$6:$BH$52,MATCH(B24,'SO MEI 2026 REV 4'!$B$6:$B$52,0),MATCH($FO$3,'SO MEI 2026 REV 4'!$B$5:$XH$5,0))</f>
        <v>726.8151612903232</v>
      </c>
      <c r="FP24" s="325">
        <f>INDEX('Summary sales'!$A$6:$BX$50,MATCH(B24,'Summary sales'!$A$6:$A$50,0),MATCH($FO$3,'Summary sales'!$A$7:$BX$7,0))</f>
        <v>725.3399999999674</v>
      </c>
      <c r="FQ24" s="325">
        <f t="shared" si="531"/>
        <v>-1.4751612903557998</v>
      </c>
      <c r="FR24" s="326">
        <f t="shared" si="532"/>
        <v>0.99797037628145113</v>
      </c>
      <c r="FS24" s="325">
        <f>INDEX('SO MEI 2026 REV 4'!$B$6:$BH$52,MATCH(B24,'SO MEI 2026 REV 4'!$B$6:$B$52,0),MATCH($FS$3,'SO MEI 2026 REV 4'!$B$5:$XH$5,0))</f>
        <v>3018.0416129032269</v>
      </c>
      <c r="FT24" s="325">
        <f>INDEX('Summary sales'!$A$6:$BX$50,MATCH(B24,'Summary sales'!$A$6:$A$50,0),MATCH($FS$3,'Summary sales'!$A$7:$BX$7,0))</f>
        <v>3605.5200000000186</v>
      </c>
      <c r="FU24" s="325">
        <f t="shared" si="533"/>
        <v>587.47838709679172</v>
      </c>
      <c r="FV24" s="326">
        <f t="shared" si="534"/>
        <v>1.194655495996181</v>
      </c>
      <c r="FW24" s="325">
        <f>INDEX('SO MEI 2026 REV 4'!$B$6:$BH$52,MATCH(B24,'SO MEI 2026 REV 4'!$B$6:$B$52,0),MATCH($FW$3,'SO MEI 2026 REV 4'!$B$5:$XH$5,0))</f>
        <v>2044.9996774193546</v>
      </c>
      <c r="FX24" s="325">
        <f>INDEX('Summary sales'!$A$6:$BX$50,MATCH(B24,'Summary sales'!$A$6:$A$50,0),MATCH($FW$3,'Summary sales'!$A$7:$BX$7,0))</f>
        <v>543.16999999992549</v>
      </c>
      <c r="FY24" s="325">
        <f t="shared" si="535"/>
        <v>-1501.8296774194291</v>
      </c>
      <c r="FZ24" s="326">
        <f t="shared" si="536"/>
        <v>0.26560884385339745</v>
      </c>
      <c r="GA24" s="325">
        <f>INDEX('SO MEI 2026 REV 4'!$B$6:$BH$52,MATCH(B24,'SO MEI 2026 REV 4'!$B$6:$B$52,0),MATCH($GA$3,'SO MEI 2026 REV 4'!$B$5:$XH$5,0))</f>
        <v>369.61070967741654</v>
      </c>
      <c r="GB24" s="325">
        <f>INDEX('Summary sales'!$A$6:$BX$50,MATCH(B24,'Summary sales'!$A$6:$A$50,0),MATCH($GA$3,'Summary sales'!$A$7:$BX$7,0))</f>
        <v>0</v>
      </c>
      <c r="GC24" s="325">
        <f t="shared" si="537"/>
        <v>-369.61070967741654</v>
      </c>
      <c r="GD24" s="326">
        <f t="shared" si="538"/>
        <v>0</v>
      </c>
      <c r="GE24" s="325">
        <f>INDEX('SO MEI 2026 REV 4'!$B$6:$BH$52,MATCH(B24,'SO MEI 2026 REV 4'!$B$6:$B$52,0),MATCH($GE$3,'SO MEI 2026 REV 4'!$B$5:$XH$5,0))</f>
        <v>0</v>
      </c>
      <c r="GF24" s="325">
        <f>INDEX('Summary sales'!$A$6:$BX$50,MATCH(B24,'Summary sales'!$A$6:$A$50,0),MATCH($GE$3,'Summary sales'!$A$7:$BX$7,0))</f>
        <v>0</v>
      </c>
      <c r="GG24" s="325">
        <f t="shared" si="539"/>
        <v>0</v>
      </c>
      <c r="GH24" s="326" t="e">
        <f t="shared" si="540"/>
        <v>#DIV/0!</v>
      </c>
      <c r="GI24" s="325">
        <f>INDEX('SO MEI 2026 REV 4'!$B$6:$BH$52,MATCH(B24,'SO MEI 2026 REV 4'!$B$6:$B$52,0),MATCH($GI$3,'SO MEI 2026 REV 4'!$B$5:$XH$5,0))</f>
        <v>0</v>
      </c>
      <c r="GJ24" s="325">
        <f>INDEX('Summary sales'!$A$6:$BX$50,MATCH($B24,'Summary sales'!$A$6:$A$50,0),MATCH($GI$3,'Summary sales'!$A$7:$BX$7,0))</f>
        <v>0</v>
      </c>
      <c r="GK24" s="325">
        <f t="shared" si="541"/>
        <v>0</v>
      </c>
      <c r="GL24" s="326" t="e">
        <f t="shared" si="542"/>
        <v>#DIV/0!</v>
      </c>
      <c r="GM24" s="325">
        <f>INDEX('SO MEI 2026 REV 4'!$B$6:$BH$52,MATCH(B24,'SO MEI 2026 REV 4'!$B$6:$B$52,0),MATCH($GM$3,'SO MEI 2026 REV 4'!$B$5:$XH$5,0))</f>
        <v>0</v>
      </c>
      <c r="GN24" s="325">
        <f>INDEX('Summary sales'!$A$6:$BX$50,MATCH($B24,'Summary sales'!$A$6:$A$50,0),MATCH($GM$3,'Summary sales'!$A$7:$BX$7,0))</f>
        <v>0</v>
      </c>
      <c r="GO24" s="325">
        <f t="shared" si="543"/>
        <v>0</v>
      </c>
      <c r="GP24" s="326" t="e">
        <f t="shared" si="544"/>
        <v>#DIV/0!</v>
      </c>
      <c r="GQ24" s="325">
        <f>INDEX('SO MEI 2026 REV 4'!$B$6:$BH$52,MATCH(B24,'SO MEI 2026 REV 4'!$B$6:$B$52,0),MATCH($GQ$3,'SO MEI 2026 REV 4'!$B$5:$XH$5,0))</f>
        <v>1800</v>
      </c>
      <c r="GR24" s="325">
        <f>INDEX('Summary sales'!$A$6:$BX$50,MATCH(B24,'Summary sales'!$A$6:$A$50,0),MATCH($GQ$3,'Summary sales'!$A$7:$BX$7,0))</f>
        <v>1741.7530000000261</v>
      </c>
      <c r="GS24" s="325">
        <f t="shared" si="545"/>
        <v>-58.246999999973923</v>
      </c>
      <c r="GT24" s="326">
        <f t="shared" si="546"/>
        <v>0.96764055555557005</v>
      </c>
      <c r="GU24" s="325">
        <f>INDEX('SO MEI 2026 REV 4'!$B$6:$BH$52,MATCH(B24,'SO MEI 2026 REV 4'!$B$6:$B$52,0),MATCH($GU$3,'SO MEI 2026 REV 4'!$B$5:$XH$5,0))</f>
        <v>2499.7025806451697</v>
      </c>
      <c r="GV24" s="325">
        <f>INDEX('Summary sales'!$A$6:$BX$50,MATCH(B24,'Summary sales'!$A$6:$A$50,0),MATCH($GU$3,'Summary sales'!$A$7:$BX$7,0))</f>
        <v>6315.9300000001676</v>
      </c>
      <c r="GW24" s="325">
        <f t="shared" si="547"/>
        <v>3816.2274193549979</v>
      </c>
      <c r="GX24" s="326">
        <f t="shared" si="548"/>
        <v>2.5266725925330022</v>
      </c>
      <c r="GY24" s="325">
        <f>INDEX('SO MEI 2026 REV 4'!$B$6:$BH$52,MATCH(B24,'SO MEI 2026 REV 4'!$B$6:$B$52,0),MATCH($GY$3,'SO MEI 2026 REV 4'!$B$5:$XH$5,0))</f>
        <v>6600.0622580645213</v>
      </c>
      <c r="GZ24" s="325">
        <f>INDEX('Summary sales'!$A$6:$BX$50,MATCH(B24,'Summary sales'!$A$6:$A$50,0),MATCH($GY$3,'Summary sales'!$A$7:$BX$7,0))</f>
        <v>10114.49</v>
      </c>
      <c r="HA24" s="325">
        <f t="shared" si="549"/>
        <v>3514.4277419354785</v>
      </c>
      <c r="HB24" s="326">
        <f t="shared" si="550"/>
        <v>1.5324840288652202</v>
      </c>
      <c r="HC24" s="325">
        <f>INDEX('SO MEI 2026 REV 4'!$B$6:$BH$52,MATCH(B24,'SO MEI 2026 REV 4'!$B$6:$B$52,0),MATCH($HC$3,'SO MEI 2026 REV 4'!$B$5:$XH$5,0))</f>
        <v>20000</v>
      </c>
      <c r="HD24" s="325">
        <f>INDEX('Summary sales'!$A$6:$BX$50,MATCH(B24,'Summary sales'!$A$6:$A$50,0),MATCH($HC$3,'Summary sales'!$A$7:$BX$7,0))</f>
        <v>4402.1850000023842</v>
      </c>
      <c r="HE24" s="325">
        <f t="shared" si="551"/>
        <v>-15597.814999997616</v>
      </c>
      <c r="HF24" s="366">
        <f t="shared" si="552"/>
        <v>0.22010925000011922</v>
      </c>
    </row>
    <row r="25" spans="1:214" s="308" customFormat="1" ht="15" customHeight="1">
      <c r="A25" s="641"/>
      <c r="B25" s="547">
        <f t="shared" si="445"/>
        <v>46159</v>
      </c>
      <c r="C25" s="548" t="str">
        <f t="shared" si="446"/>
        <v>Mgg</v>
      </c>
      <c r="D25" s="325">
        <f t="shared" si="447"/>
        <v>172352.01332258063</v>
      </c>
      <c r="E25" s="325">
        <f t="shared" ca="1" si="448"/>
        <v>158753.61000000464</v>
      </c>
      <c r="F25" s="325">
        <f t="shared" ca="1" si="449"/>
        <v>-13598.403322575992</v>
      </c>
      <c r="G25" s="326">
        <f t="shared" ca="1" si="450"/>
        <v>0.92110098942027041</v>
      </c>
      <c r="H25" s="325">
        <f>INDEX('SO MEI 2026 REV 4'!$B$6:$BH$52,MATCH(B25,'SO MEI 2026 REV 4'!$B$6:$B$52,0),MATCH($H$3,'SO MEI 2026 REV 4'!$B$5:$XH$5,0))</f>
        <v>733.57290322580695</v>
      </c>
      <c r="I25" s="325">
        <f>INDEX('Summary sales'!$A$6:$BX$50,MATCH(B25,'Summary sales'!$A$6:$A$50,0),MATCH($H$3,'Summary sales'!$A$7:$BX$7,0))</f>
        <v>719.55000000004657</v>
      </c>
      <c r="J25" s="325">
        <f t="shared" si="451"/>
        <v>-14.022903225760388</v>
      </c>
      <c r="K25" s="326">
        <f t="shared" si="452"/>
        <v>0.98088410413730365</v>
      </c>
      <c r="L25" s="325">
        <f>INDEX('SO MEI 2026 REV 4'!$B$6:$BH$52,MATCH(B25,'SO MEI 2026 REV 4'!$B$6:$B$52,0),MATCH($L$3,'SO MEI 2026 REV 4'!$B$5:$XH$5,0))</f>
        <v>1000</v>
      </c>
      <c r="M25" s="325">
        <f>INDEX('Summary sales'!$A$6:$BX$50,MATCH($B25,'Summary sales'!$A$6:$A$50,0),MATCH($L$3,'Summary sales'!$A$7:$BX$7,0))</f>
        <v>523.22000000067055</v>
      </c>
      <c r="N25" s="325">
        <f t="shared" si="453"/>
        <v>-476.77999999932945</v>
      </c>
      <c r="O25" s="326">
        <f t="shared" si="454"/>
        <v>0.52322000000067059</v>
      </c>
      <c r="P25" s="325">
        <f>INDEX('SO MEI 2026 REV 4'!$B$6:$BH$52,MATCH(B25,'SO MEI 2026 REV 4'!$B$6:$B$52,0),MATCH($P$3,'SO MEI 2026 REV 4'!$B$5:$XH$5,0))</f>
        <v>1129.7312903225857</v>
      </c>
      <c r="Q25" s="325">
        <f>INDEX('Summary sales'!$A$6:$BX$50,MATCH($B25,'Summary sales'!$A$6:$A$50,0),MATCH($P$3,'Summary sales'!$A$7:$BX$7,0))</f>
        <v>570.18000000016764</v>
      </c>
      <c r="R25" s="325">
        <f t="shared" si="455"/>
        <v>-559.55129032241803</v>
      </c>
      <c r="S25" s="326">
        <f t="shared" si="456"/>
        <v>0.50470408749797246</v>
      </c>
      <c r="T25" s="325">
        <f>INDEX('SO MEI 2026 REV 4'!$B$6:$BH$52,MATCH(B25,'SO MEI 2026 REV 4'!$B$6:$B$52,0),MATCH($T$3,'SO MEI 2026 REV 4'!$B$5:$XH$5,0))</f>
        <v>999.51612903226578</v>
      </c>
      <c r="U25" s="325">
        <f>INDEX('Summary sales'!$A$6:$BX$50,MATCH($B25,'Summary sales'!$A$6:$A$50,0),MATCH($T$3,'Summary sales'!$A$7:$BX$7,0))</f>
        <v>0</v>
      </c>
      <c r="V25" s="325">
        <f t="shared" si="457"/>
        <v>-999.51612903226578</v>
      </c>
      <c r="W25" s="326">
        <f t="shared" si="458"/>
        <v>0</v>
      </c>
      <c r="X25" s="325">
        <f>INDEX('SO MEI 2026 REV 4'!$B$6:$BH$52,MATCH(B25,'SO MEI 2026 REV 4'!$B$6:$B$52,0),MATCH($X$3,'SO MEI 2026 REV 4'!$B$5:$XH$5,0))</f>
        <v>644.02064516129087</v>
      </c>
      <c r="Y25" s="325">
        <f>INDEX('Summary sales'!$A$6:$BX$50,MATCH($B25,'Summary sales'!$A$6:$A$50,0),MATCH($X$3,'Summary sales'!$A$7:$BX$7,0))</f>
        <v>378.64000000001397</v>
      </c>
      <c r="Z25" s="325">
        <f t="shared" si="459"/>
        <v>-265.3806451612769</v>
      </c>
      <c r="AA25" s="326">
        <f t="shared" si="460"/>
        <v>0.58793146282629805</v>
      </c>
      <c r="AB25" s="325">
        <f>INDEX('SO MEI 2026 REV 4'!$B$6:$BH$52,MATCH(B25,'SO MEI 2026 REV 4'!$B$6:$B$52,0),MATCH($AB$3,'SO MEI 2026 REV 4'!$B$5:$XH$5,0))</f>
        <v>0</v>
      </c>
      <c r="AC25" s="325">
        <f>INDEX('Summary sales'!$A$6:$BX$50,MATCH($B25,'Summary sales'!$A$6:$A$50,0),MATCH($AB$3,'Summary sales'!$A$7:$BX$7,0))</f>
        <v>0</v>
      </c>
      <c r="AD25" s="325">
        <f t="shared" si="461"/>
        <v>0</v>
      </c>
      <c r="AE25" s="326" t="e">
        <f t="shared" si="462"/>
        <v>#DIV/0!</v>
      </c>
      <c r="AF25" s="325">
        <f>INDEX('SO MEI 2026 REV 4'!$B$6:$BH$52,MATCH(B25,'SO MEI 2026 REV 4'!$B$6:$B$52,0),MATCH($AF$3,'SO MEI 2026 REV 4'!$B$5:$XH$5,0))</f>
        <v>0</v>
      </c>
      <c r="AG25" s="325">
        <f>INDEX('Summary sales'!$A$6:$BX$50,MATCH($B25,'Summary sales'!$A$6:$A$50,0),MATCH($AF$3,'Summary sales'!$A$7:$BX$7,0))</f>
        <v>0</v>
      </c>
      <c r="AH25" s="325">
        <f t="shared" si="463"/>
        <v>0</v>
      </c>
      <c r="AI25" s="326" t="e">
        <f t="shared" si="464"/>
        <v>#DIV/0!</v>
      </c>
      <c r="AJ25" s="325">
        <f>INDEX('SO MEI 2026 REV 4'!$B$6:$BH$52,MATCH(B25,'SO MEI 2026 REV 4'!$B$6:$B$52,0),MATCH($AJ$3,'SO MEI 2026 REV 4'!$B$5:$XH$5,0))</f>
        <v>603.76322580644887</v>
      </c>
      <c r="AK25" s="325">
        <f>INDEX('Summary sales'!$A$6:$BX$50,MATCH($B25,'Summary sales'!$A$6:$A$50,0),MATCH($AJ$3,'Summary sales'!$A$7:$BX$7,0))</f>
        <v>469.58000000007451</v>
      </c>
      <c r="AL25" s="325">
        <f t="shared" si="465"/>
        <v>-134.18322580637437</v>
      </c>
      <c r="AM25" s="326">
        <f t="shared" si="466"/>
        <v>0.77775521914713286</v>
      </c>
      <c r="AN25" s="325">
        <f>INDEX('SO MEI 2026 REV 4'!$B$6:$BH$52,MATCH(B25,'SO MEI 2026 REV 4'!$B$6:$B$52,0),MATCH($AN$3,'SO MEI 2026 REV 4'!$B$5:$XH$5,0))</f>
        <v>673.27548387096704</v>
      </c>
      <c r="AO25" s="325">
        <f>INDEX('Summary sales'!$A$6:$BX$50,MATCH($B25,'Summary sales'!$A$6:$A$50,0),MATCH($AN$3,'Summary sales'!$A$7:$BX$7,0))</f>
        <v>439.69000000006054</v>
      </c>
      <c r="AP25" s="325">
        <f t="shared" si="467"/>
        <v>-233.5854838709065</v>
      </c>
      <c r="AQ25" s="326">
        <f t="shared" si="468"/>
        <v>0.65306105826411898</v>
      </c>
      <c r="AR25" s="325">
        <f>INDEX('SO MEI 2026 REV 4'!$B$6:$BH$52,MATCH(B25,'SO MEI 2026 REV 4'!$B$6:$B$52,0),MATCH($AR$3,'SO MEI 2026 REV 4'!$B$5:$XH$5,0))</f>
        <v>0</v>
      </c>
      <c r="AS25" s="325">
        <f>INDEX('Summary sales'!$A$6:$BX$50,MATCH($B25,'Summary sales'!$A$6:$A$50,0),MATCH($AR$3,'Summary sales'!$A$7:$BX$7,0))</f>
        <v>0</v>
      </c>
      <c r="AT25" s="325">
        <f t="shared" si="469"/>
        <v>0</v>
      </c>
      <c r="AU25" s="326" t="e">
        <f t="shared" si="470"/>
        <v>#DIV/0!</v>
      </c>
      <c r="AV25" s="325">
        <f>INDEX('SO MEI 2026 REV 4'!$B$6:$BH$52,MATCH(B25,'SO MEI 2026 REV 4'!$B$6:$B$52,0),MATCH($AV$3,'SO MEI 2026 REV 4'!$B$5:$XH$5,0))</f>
        <v>6600.0622580645213</v>
      </c>
      <c r="AW25" s="325">
        <f>INDEX('Summary sales'!$A$6:$BX$50,MATCH($B25,'Summary sales'!$A$6:$A$50,0),MATCH($AV$3,'Summary sales'!$A$7:$BX$7,0))</f>
        <v>5248.4399999999441</v>
      </c>
      <c r="AX25" s="325">
        <f t="shared" si="471"/>
        <v>-1351.6222580645772</v>
      </c>
      <c r="AY25" s="326">
        <f t="shared" si="472"/>
        <v>0.79521068056395239</v>
      </c>
      <c r="AZ25" s="325">
        <f>INDEX('SO MEI 2026 REV 4'!$B$6:$BH$52,MATCH(B25,'SO MEI 2026 REV 4'!$B$6:$B$52,0),MATCH($AZ$3,'SO MEI 2026 REV 4'!$B$5:$XH$5,0))</f>
        <v>300</v>
      </c>
      <c r="BA25" s="325">
        <f>INDEX('Summary sales'!$A$6:$BX$50,MATCH($B25,'Summary sales'!$A$6:$A$50,0),MATCH($AZ$3,'Summary sales'!$A$7:$BX$7,0))</f>
        <v>160.70999999996275</v>
      </c>
      <c r="BB25" s="325">
        <f t="shared" si="473"/>
        <v>-139.29000000003725</v>
      </c>
      <c r="BC25" s="326">
        <f t="shared" si="474"/>
        <v>0.53569999999987583</v>
      </c>
      <c r="BD25" s="325">
        <f>INDEX('SO MEI 2026 REV 4'!$B$6:$BH$52,MATCH(B25,'SO MEI 2026 REV 4'!$B$6:$B$52,0),MATCH($BD$3,'SO MEI 2026 REV 4'!$B$5:$XH$5,0))</f>
        <v>500</v>
      </c>
      <c r="BE25" s="325">
        <f>INDEX('Summary sales'!$A$6:$BX$50,MATCH($B25,'Summary sales'!$A$6:$A$50,0),MATCH($BD$3,'Summary sales'!$A$7:$BX$7,0))</f>
        <v>0</v>
      </c>
      <c r="BF25" s="325">
        <f t="shared" si="475"/>
        <v>-500</v>
      </c>
      <c r="BG25" s="326">
        <f t="shared" si="476"/>
        <v>0</v>
      </c>
      <c r="BH25" s="325">
        <f>INDEX('SO MEI 2026 REV 4'!$B$6:$BH$52,MATCH(B25,'SO MEI 2026 REV 4'!$B$6:$B$52,0),MATCH($BH$3,'SO MEI 2026 REV 4'!$B$5:$XH$5,0))</f>
        <v>4000</v>
      </c>
      <c r="BI25" s="325">
        <f>INDEX('Summary sales'!$A$6:$BX$50,MATCH($B25,'Summary sales'!$A$6:$A$50,0),MATCH($BH$3,'Summary sales'!$A$7:$BX$7,0))</f>
        <v>3721.7600000000093</v>
      </c>
      <c r="BJ25" s="325">
        <f t="shared" si="477"/>
        <v>-278.23999999999069</v>
      </c>
      <c r="BK25" s="326">
        <f t="shared" si="478"/>
        <v>0.93044000000000238</v>
      </c>
      <c r="BL25" s="325">
        <f>INDEX('SO MEI 2026 REV 4'!$B$6:$BH$52,MATCH(B25,'SO MEI 2026 REV 4'!$B$6:$B$52,0),MATCH($BL$3,'SO MEI 2026 REV 4'!$B$5:$XH$5,0))</f>
        <v>6000.0570967741915</v>
      </c>
      <c r="BM25" s="325">
        <f>INDEX('Summary sales'!$A$6:$BX$50,MATCH($B25,'Summary sales'!$A$6:$A$50,0),MATCH($BL$3,'Summary sales'!$A$7:$BX$7,0))</f>
        <v>4592.3599999998696</v>
      </c>
      <c r="BN25" s="325">
        <f t="shared" si="479"/>
        <v>-1407.6970967743218</v>
      </c>
      <c r="BO25" s="326">
        <f t="shared" si="480"/>
        <v>0.7653860498209023</v>
      </c>
      <c r="BP25" s="325">
        <f>INDEX('SO MEI 2026 REV 4'!$B$6:$BH$52,MATCH(B25,'SO MEI 2026 REV 4'!$B$6:$B$52,0),MATCH($BP$3,'SO MEI 2026 REV 4'!$B$5:$XH$5,0))</f>
        <v>1300</v>
      </c>
      <c r="BQ25" s="325">
        <f>INDEX('Summary sales'!$A$6:$BX$50,MATCH($B25,'Summary sales'!$A$6:$A$50,0),MATCH($BP$3,'Summary sales'!$A$7:$BX$7,0))</f>
        <v>1176.8499999999767</v>
      </c>
      <c r="BR25" s="325">
        <f t="shared" si="481"/>
        <v>-123.15000000002328</v>
      </c>
      <c r="BS25" s="326">
        <f t="shared" si="482"/>
        <v>0.90526923076921284</v>
      </c>
      <c r="BT25" s="325">
        <f>INDEX('SO MEI 2026 REV 4'!$B$6:$BH$52,MATCH(B25,'SO MEI 2026 REV 4'!$B$6:$B$52,0),MATCH($BT$3,'SO MEI 2026 REV 4'!$B$5:$XH$5,0))</f>
        <v>0</v>
      </c>
      <c r="BU25" s="325">
        <f>INDEX('Summary sales'!$A$6:$BX$50,MATCH($B25,'Summary sales'!$A$6:$A$50,0),MATCH($BT$3,'Summary sales'!$A$7:$BX$7,0))</f>
        <v>0</v>
      </c>
      <c r="BV25" s="325">
        <f t="shared" si="483"/>
        <v>0</v>
      </c>
      <c r="BW25" s="326" t="e">
        <f t="shared" si="484"/>
        <v>#DIV/0!</v>
      </c>
      <c r="BX25" s="325">
        <f>INDEX('SO MEI 2026 REV 4'!$B$6:$BH$52,MATCH(B25,'SO MEI 2026 REV 4'!$B$6:$B$52,0),MATCH($BX$3,'SO MEI 2026 REV 4'!$B$5:$XH$5,0))</f>
        <v>2500</v>
      </c>
      <c r="BY25" s="325">
        <f ca="1">INDEX('Summary sales'!$A$6:$BX$50,MATCH($B25,'Summary sales'!$A$6:$A$50,0),MATCH($BX$3,'Summary sales'!$A$7:$BX$7,0))</f>
        <v>0</v>
      </c>
      <c r="BZ25" s="325">
        <f t="shared" ca="1" si="485"/>
        <v>-2500</v>
      </c>
      <c r="CA25" s="326">
        <f t="shared" ca="1" si="486"/>
        <v>0</v>
      </c>
      <c r="CB25" s="325">
        <f>INDEX('SO MEI 2026 REV 4'!$B$6:$BH$52,MATCH(B25,'SO MEI 2026 REV 4'!$B$6:$B$52,0),MATCH($CB$3,'SO MEI 2026 REV 4'!$B$5:$XH$5,0))</f>
        <v>70.054838709677327</v>
      </c>
      <c r="CC25" s="325">
        <f>INDEX('Summary sales'!$A$6:$BX$50,MATCH($B25,'Summary sales'!$A$6:$A$50,0),MATCH($CB$3,'Summary sales'!$A$7:$BX$7,0))</f>
        <v>0</v>
      </c>
      <c r="CD25" s="325">
        <f t="shared" si="487"/>
        <v>-70.054838709677327</v>
      </c>
      <c r="CE25" s="326">
        <f t="shared" si="488"/>
        <v>0</v>
      </c>
      <c r="CF25" s="325">
        <f>INDEX('SO MEI 2026 REV 4'!$B$6:$BH$52,MATCH(B25,'SO MEI 2026 REV 4'!$B$6:$B$52,0),MATCH($CF$3,'SO MEI 2026 REV 4'!$B$5:$XH$5,0))</f>
        <v>89.451612903225808</v>
      </c>
      <c r="CG25" s="325">
        <f>INDEX('Summary sales'!$A$6:$BX$50,MATCH($B25,'Summary sales'!$A$6:$A$50,0),MATCH($CF$3,'Summary sales'!$A$7:$BX$7,0))</f>
        <v>23</v>
      </c>
      <c r="CH25" s="325">
        <f t="shared" si="489"/>
        <v>-66.451612903225808</v>
      </c>
      <c r="CI25" s="326">
        <f t="shared" si="490"/>
        <v>0.2571222502704652</v>
      </c>
      <c r="CJ25" s="325">
        <f>INDEX('SO MEI 2026 REV 4'!$B$6:$BH$52,MATCH(B25,'SO MEI 2026 REV 4'!$B$6:$B$52,0),MATCH($CJ$3,'SO MEI 2026 REV 4'!$B$5:$XH$5,0))</f>
        <v>1000</v>
      </c>
      <c r="CK25" s="325">
        <f>INDEX('Summary sales'!$A$6:$BX$50,MATCH($B25,'Summary sales'!$A$6:$A$50,0),MATCH($CJ$3,'Summary sales'!$A$7:$BX$7,0))</f>
        <v>41.199999999720603</v>
      </c>
      <c r="CL25" s="325">
        <f t="shared" si="491"/>
        <v>-958.8000000002794</v>
      </c>
      <c r="CM25" s="326">
        <f t="shared" si="492"/>
        <v>4.1199999999720606E-2</v>
      </c>
      <c r="CN25" s="325">
        <f>INDEX('SO MEI 2026 REV 4'!$B$6:$BH$52,MATCH(B25,'SO MEI 2026 REV 4'!$B$6:$B$52,0),MATCH($CN$3,'SO MEI 2026 REV 4'!$B$5:$XH$5,0))</f>
        <v>0</v>
      </c>
      <c r="CO25" s="325">
        <f>INDEX('Summary sales'!$A$6:$BX$50,MATCH($B25,'Summary sales'!$A$6:$A$50,0),MATCH($CN$3,'Summary sales'!$A$7:$BX$7,0))</f>
        <v>0</v>
      </c>
      <c r="CP25" s="325">
        <f t="shared" si="493"/>
        <v>0</v>
      </c>
      <c r="CQ25" s="325">
        <f>INDEX('SO MEI 2026 REV 4'!$B$6:$BH$52,MATCH(B25,'SO MEI 2026 REV 4'!$B$6:$B$52,0),MATCH($CQ$3,'SO MEI 2026 REV 4'!$B$5:$XH$5,0))</f>
        <v>0</v>
      </c>
      <c r="CR25" s="325">
        <f>INDEX('Summary sales'!$A$6:$BX$50,MATCH($B25,'Summary sales'!$A$6:$A$50,0),MATCH($CQ$3,'Summary sales'!$A$7:$BX$7,0))</f>
        <v>0</v>
      </c>
      <c r="CS25" s="325">
        <f t="shared" si="384"/>
        <v>0</v>
      </c>
      <c r="CT25" s="326" t="e">
        <f t="shared" si="494"/>
        <v>#DIV/0!</v>
      </c>
      <c r="CU25" s="325">
        <f>INDEX('SO MEI 2026 REV 4'!$B$6:$BH$52,MATCH(B25,'SO MEI 2026 REV 4'!$B$6:$B$52,0),MATCH($CU$3,'SO MEI 2026 REV 4'!$B$5:$XH$5,0))</f>
        <v>2000</v>
      </c>
      <c r="CV25" s="325">
        <f>INDEX('Summary sales'!$A$6:$BX$50,MATCH($B25,'Summary sales'!$A$6:$A$50,0),MATCH($CU$3,'Summary sales'!$A$7:$BX$7,0))</f>
        <v>5353.1500000000233</v>
      </c>
      <c r="CW25" s="325">
        <f t="shared" si="495"/>
        <v>3353.1500000000233</v>
      </c>
      <c r="CX25" s="326">
        <f t="shared" si="496"/>
        <v>2.6765750000000117</v>
      </c>
      <c r="CY25" s="325">
        <f>INDEX('SO MEI 2026 REV 4'!$B$6:$BH$52,MATCH(B25,'SO MEI 2026 REV 4'!$B$6:$B$52,0),MATCH($CY$3,'SO MEI 2026 REV 4'!$B$5:$XH$5,0))</f>
        <v>5000</v>
      </c>
      <c r="CZ25" s="325">
        <f>INDEX('Summary sales'!$A$6:$BX$50,MATCH($B25,'Summary sales'!$A$6:$A$50,0),MATCH($CY$3,'Summary sales'!$A$7:$BX$7,0))</f>
        <v>4838.6999999999534</v>
      </c>
      <c r="DA25" s="325">
        <f t="shared" si="497"/>
        <v>-161.30000000004657</v>
      </c>
      <c r="DB25" s="326">
        <f t="shared" si="498"/>
        <v>0.96773999999999072</v>
      </c>
      <c r="DC25" s="325">
        <f>INDEX('SO MEI 2026 REV 4'!$B$6:$BH$52,MATCH(B25,'SO MEI 2026 REV 4'!$B$6:$B$52,0),MATCH($DC$3,'SO MEI 2026 REV 4'!$B$5:$XH$5,0))</f>
        <v>6659.5545483870847</v>
      </c>
      <c r="DD25" s="325">
        <f>INDEX('Summary sales'!$A$6:$BX$50,MATCH($B25,'Summary sales'!$A$6:$A$50,0),MATCH($DC$3,'Summary sales'!$A$7:$BX$7,0))</f>
        <v>5247.9320000037551</v>
      </c>
      <c r="DE25" s="325">
        <f t="shared" si="499"/>
        <v>-1411.6225483833296</v>
      </c>
      <c r="DF25" s="326">
        <f t="shared" si="500"/>
        <v>0.78803048490304528</v>
      </c>
      <c r="DG25" s="325">
        <f>INDEX('SO MEI 2026 REV 4'!$B$6:$BH$52,MATCH(B25,'SO MEI 2026 REV 4'!$B$6:$B$52,0),MATCH($DG$3,'SO MEI 2026 REV 4'!$B$5:$XH$5,0))</f>
        <v>2020.8603225806426</v>
      </c>
      <c r="DH25" s="325">
        <f>INDEX('Summary sales'!$A$6:$BX$50,MATCH($B25,'Summary sales'!$A$6:$A$50,0),MATCH($DG$3,'Summary sales'!$A$7:$BX$7,0))</f>
        <v>2142.0300000002608</v>
      </c>
      <c r="DI25" s="325">
        <f t="shared" si="501"/>
        <v>121.16967741961821</v>
      </c>
      <c r="DJ25" s="326">
        <f t="shared" si="502"/>
        <v>1.0599594519550388</v>
      </c>
      <c r="DK25" s="325">
        <f>INDEX('SO MEI 2026 REV 4'!$B$6:$BH$52,MATCH(B25,'SO MEI 2026 REV 4'!$B$6:$B$52,0),MATCH($DK$3,'SO MEI 2026 REV 4'!$B$5:$XH$5,0))</f>
        <v>0</v>
      </c>
      <c r="DL25" s="325">
        <f>INDEX('Summary sales'!$A$6:$BX$50,MATCH($B25,'Summary sales'!$A$6:$A$50,0),MATCH($DK$3,'Summary sales'!$A$7:$BX$7,0))</f>
        <v>34.010000000009313</v>
      </c>
      <c r="DM25" s="325">
        <f t="shared" si="503"/>
        <v>34.010000000009313</v>
      </c>
      <c r="DN25" s="326" t="e">
        <f t="shared" si="504"/>
        <v>#DIV/0!</v>
      </c>
      <c r="DO25" s="325">
        <f>INDEX('SO MEI 2026 REV 4'!$B$6:$BH$52,MATCH(B25,'SO MEI 2026 REV 4'!$B$6:$B$52,0),MATCH($DO$3,'SO MEI 2026 REV 4'!$B$5:$XH$5,0))</f>
        <v>2999.8519354838745</v>
      </c>
      <c r="DP25" s="325">
        <f>INDEX('Summary sales'!$A$6:$BX$50,MATCH($B25,'Summary sales'!$A$6:$A$50,0),MATCH($DO$3,'Summary sales'!$A$7:$BX$7,0))</f>
        <v>1740.8799999998882</v>
      </c>
      <c r="DQ25" s="325">
        <f t="shared" si="505"/>
        <v>-1258.9719354839863</v>
      </c>
      <c r="DR25" s="326">
        <f t="shared" si="506"/>
        <v>0.58032197503077276</v>
      </c>
      <c r="DS25" s="325">
        <f>INDEX('SO MEI 2026 REV 4'!$B$6:$BH$52,MATCH(B25,'SO MEI 2026 REV 4'!$B$6:$B$52,0),MATCH($DS$3,'SO MEI 2026 REV 4'!$B$5:$XH$5,0))</f>
        <v>0</v>
      </c>
      <c r="DT25" s="325">
        <f>INDEX('Summary sales'!$A$6:$BX$50,MATCH($B25,'Summary sales'!$A$6:$A$50,0),MATCH($DS$3,'Summary sales'!$A$7:$BX$7,0))</f>
        <v>0</v>
      </c>
      <c r="DU25" s="325">
        <f t="shared" si="507"/>
        <v>0</v>
      </c>
      <c r="DV25" s="326" t="e">
        <f t="shared" si="508"/>
        <v>#DIV/0!</v>
      </c>
      <c r="DW25" s="325">
        <f>INDEX('SO MEI 2026 REV 4'!$B$6:$BH$52,MATCH(B25,'SO MEI 2026 REV 4'!$B$6:$B$52,0),MATCH($DW$3,'SO MEI 2026 REV 4'!$B$5:$XH$5,0))</f>
        <v>2043.2745161290325</v>
      </c>
      <c r="DX25" s="325">
        <f>INDEX('Summary sales'!$A$6:$BX$50,MATCH($B25,'Summary sales'!$A$6:$A$50,0),MATCH($DW$3,'Summary sales'!$A$7:$BX$7,0))</f>
        <v>1143.2900000000373</v>
      </c>
      <c r="DY25" s="325">
        <f t="shared" si="509"/>
        <v>-899.98451612899521</v>
      </c>
      <c r="DZ25" s="326">
        <f t="shared" si="510"/>
        <v>0.55953812910366596</v>
      </c>
      <c r="EA25" s="325">
        <f>INDEX('SO MEI 2026 REV 4'!$B$6:$BH$52,MATCH(B25,'SO MEI 2026 REV 4'!$B$6:$B$52,0),MATCH($EA$3,'SO MEI 2026 REV 4'!$B$5:$XH$5,0))</f>
        <v>1999.5303225806451</v>
      </c>
      <c r="EB25" s="325">
        <f>INDEX('Summary sales'!$A$6:$BX$50,MATCH($B25,'Summary sales'!$A$6:$A$50,0),MATCH($EA$3,'Summary sales'!$A$7:$BX$7,0))</f>
        <v>2386.1300000000047</v>
      </c>
      <c r="EC25" s="325">
        <f t="shared" si="511"/>
        <v>386.59967741935952</v>
      </c>
      <c r="ED25" s="326">
        <f t="shared" si="512"/>
        <v>1.1933452436572225</v>
      </c>
      <c r="EE25" s="325">
        <f>INDEX('SO MEI 2026 REV 4'!$B$6:$BH$52,MATCH(B25,'SO MEI 2026 REV 4'!$B$6:$B$52,0),MATCH($EE$3,'SO MEI 2026 REV 4'!$B$5:$XH$5,0))</f>
        <v>0</v>
      </c>
      <c r="EF25" s="325">
        <f>INDEX('Summary sales'!$A$6:$BX$50,MATCH($B25,'Summary sales'!$A$6:$A$50,0),MATCH($EE$3,'Summary sales'!$A$7:$BX$7,0))</f>
        <v>18.14000000001397</v>
      </c>
      <c r="EG25" s="325">
        <f t="shared" si="513"/>
        <v>18.14000000001397</v>
      </c>
      <c r="EH25" s="326" t="e">
        <f t="shared" si="514"/>
        <v>#DIV/0!</v>
      </c>
      <c r="EI25" s="325">
        <f>INDEX('SO MEI 2026 REV 4'!$B$6:$BH$52,MATCH(B25,'SO MEI 2026 REV 4'!$B$6:$B$52,0),MATCH($EI$3,'SO MEI 2026 REV 4'!$B$5:$XH$5,0))</f>
        <v>11007.047419354845</v>
      </c>
      <c r="EJ25" s="325">
        <f>INDEX('Summary sales'!$A$6:$BX$50,MATCH($B25,'Summary sales'!$A$6:$A$50,0),MATCH($EI$3,'Summary sales'!$A$7:$BX$7,0))</f>
        <v>12176.200000000186</v>
      </c>
      <c r="EK25" s="325">
        <f t="shared" si="515"/>
        <v>1169.152580645341</v>
      </c>
      <c r="EL25" s="326">
        <f t="shared" si="516"/>
        <v>1.1062185467275718</v>
      </c>
      <c r="EM25" s="325">
        <f>INDEX('SO MEI 2026 REV 4'!$B$6:$BH$52,MATCH(B25,'SO MEI 2026 REV 4'!$B$6:$B$52,0),MATCH($EM$3,'SO MEI 2026 REV 4'!$B$5:$XH$5,0))</f>
        <v>1519.5448387096778</v>
      </c>
      <c r="EN25" s="325">
        <f>INDEX('Summary sales'!$A$6:$BX$50,MATCH($B25,'Summary sales'!$A$6:$A$50,0),MATCH($EM$3,'Summary sales'!$A$7:$BX$7,0))</f>
        <v>2448.5100000000093</v>
      </c>
      <c r="EO25" s="325">
        <f t="shared" si="517"/>
        <v>928.96516129033148</v>
      </c>
      <c r="EP25" s="326">
        <f t="shared" si="518"/>
        <v>1.6113443563002476</v>
      </c>
      <c r="EQ25" s="325">
        <f>INDEX('SO MEI 2026 REV 4'!$B$6:$BH$52,MATCH(B25,'SO MEI 2026 REV 4'!$B$6:$B$52,0),MATCH($EQ$3,'SO MEI 2026 REV 4'!$B$5:$XH$5,0))</f>
        <v>3999.6741935483842</v>
      </c>
      <c r="ER25" s="325">
        <f>INDEX('Summary sales'!$A$6:$BX$50,MATCH($B25,'Summary sales'!$A$6:$A$50,0),MATCH($EQ$3,'Summary sales'!$A$7:$BX$7,0))</f>
        <v>9941.2900000000373</v>
      </c>
      <c r="ES25" s="325">
        <f t="shared" si="519"/>
        <v>5941.615806451653</v>
      </c>
      <c r="ET25" s="326">
        <f t="shared" si="520"/>
        <v>2.4855249500161012</v>
      </c>
      <c r="EU25" s="325">
        <f>INDEX('SO MEI 2026 REV 4'!$B$6:$BH$52,MATCH(B25,'SO MEI 2026 REV 4'!$B$6:$B$52,0),MATCH($EU$3,'SO MEI 2026 REV 4'!$B$5:$XH$5,0))</f>
        <v>0</v>
      </c>
      <c r="EV25" s="325">
        <f>INDEX('Summary sales'!$A$6:$BX$50,MATCH(B25,'Summary sales'!$A$6:$A$50,0),MATCH($EU$3,'Summary sales'!$A$7:$BX$7,0))</f>
        <v>6326.2800000000279</v>
      </c>
      <c r="EW25" s="325">
        <f t="shared" si="521"/>
        <v>6326.2800000000279</v>
      </c>
      <c r="EX25" s="326" t="e">
        <f t="shared" si="522"/>
        <v>#DIV/0!</v>
      </c>
      <c r="EY25" s="325">
        <f>INDEX('SO MEI 2026 REV 4'!$B$6:$BH$52,MATCH(B25,'SO MEI 2026 REV 4'!$B$6:$B$52,0),MATCH($EY$3,'SO MEI 2026 REV 4'!$B$5:$XH$5,0))</f>
        <v>5000</v>
      </c>
      <c r="EZ25" s="325">
        <f>INDEX('Summary sales'!$A$6:$BX$50,MATCH($B25,'Summary sales'!$A$6:$A$50,0),MATCH($EY$3,'Summary sales'!$A$7:$BX$7,0))</f>
        <v>10960.410000000149</v>
      </c>
      <c r="FA25" s="325">
        <f t="shared" si="523"/>
        <v>5960.410000000149</v>
      </c>
      <c r="FB25" s="326">
        <f t="shared" si="524"/>
        <v>2.1920820000000298</v>
      </c>
      <c r="FC25" s="325">
        <f>INDEX('SO MEI 2026 REV 4'!$B$6:$BH$52,MATCH(B25,'SO MEI 2026 REV 4'!$B$6:$B$52,0),MATCH($FC$3,'SO MEI 2026 REV 4'!$B$5:$XH$5,0))</f>
        <v>60000</v>
      </c>
      <c r="FD25" s="325">
        <f>INDEX('Summary sales'!$A$6:$BX$50,MATCH($B25,'Summary sales'!$A$6:$A$50,0),MATCH($FC$3,'Summary sales'!$A$7:$BX$7,0))</f>
        <v>52301.919999999925</v>
      </c>
      <c r="FE25" s="325">
        <f t="shared" si="525"/>
        <v>-7698.0800000000745</v>
      </c>
      <c r="FF25" s="326">
        <f t="shared" si="526"/>
        <v>0.8716986666666654</v>
      </c>
      <c r="FG25" s="325">
        <f>INDEX('SO MEI 2026 REV 4'!$B$6:$BH$52,MATCH(B25,'SO MEI 2026 REV 4'!$B$6:$B$52,0),MATCH($FG$3,'SO MEI 2026 REV 4'!$B$5:$XH$5,0))</f>
        <v>6000</v>
      </c>
      <c r="FH25" s="325">
        <f>INDEX('Summary sales'!$A$6:$BX$50,MATCH(B25,'Summary sales'!$A$6:$A$50,0),MATCH($FG$3,'Summary sales'!$A$7:$BX$7,0))</f>
        <v>4798.0500000000466</v>
      </c>
      <c r="FI25" s="325">
        <f t="shared" si="527"/>
        <v>-1201.9499999999534</v>
      </c>
      <c r="FJ25" s="326">
        <f t="shared" si="528"/>
        <v>0.7996750000000078</v>
      </c>
      <c r="FK25" s="325">
        <f>INDEX('SO MEI 2026 REV 4'!$B$6:$BH$52,MATCH(B25,'SO MEI 2026 REV 4'!$B$6:$B$52,0),MATCH($FK$3,'SO MEI 2026 REV 4'!$B$5:$XH$5,0))</f>
        <v>3500</v>
      </c>
      <c r="FL25" s="325">
        <f>INDEX('Summary sales'!$A$6:$BX$50,MATCH(B25,'Summary sales'!$A$6:$A$50,0),MATCH($FK$3,'Summary sales'!$A$7:$BX$7,0))</f>
        <v>0</v>
      </c>
      <c r="FM25" s="325">
        <f t="shared" si="529"/>
        <v>-3500</v>
      </c>
      <c r="FN25" s="326">
        <f t="shared" si="530"/>
        <v>0</v>
      </c>
      <c r="FO25" s="325">
        <f>INDEX('SO MEI 2026 REV 4'!$B$6:$BH$52,MATCH(B25,'SO MEI 2026 REV 4'!$B$6:$B$52,0),MATCH($FO$3,'SO MEI 2026 REV 4'!$B$5:$XH$5,0))</f>
        <v>726.8151612903232</v>
      </c>
      <c r="FP25" s="325">
        <f>INDEX('Summary sales'!$A$6:$BX$50,MATCH(B25,'Summary sales'!$A$6:$A$50,0),MATCH($FO$3,'Summary sales'!$A$7:$BX$7,0))</f>
        <v>754.59999999997672</v>
      </c>
      <c r="FQ25" s="325">
        <f t="shared" si="531"/>
        <v>27.784838709653513</v>
      </c>
      <c r="FR25" s="326">
        <f t="shared" si="532"/>
        <v>1.0382282046240296</v>
      </c>
      <c r="FS25" s="325">
        <f>INDEX('SO MEI 2026 REV 4'!$B$6:$BH$52,MATCH(B25,'SO MEI 2026 REV 4'!$B$6:$B$52,0),MATCH($FS$3,'SO MEI 2026 REV 4'!$B$5:$XH$5,0))</f>
        <v>3018.0416129032269</v>
      </c>
      <c r="FT25" s="325">
        <f>INDEX('Summary sales'!$A$6:$BX$50,MATCH(B25,'Summary sales'!$A$6:$A$50,0),MATCH($FS$3,'Summary sales'!$A$7:$BX$7,0))</f>
        <v>3135.9699999997392</v>
      </c>
      <c r="FU25" s="325">
        <f t="shared" si="533"/>
        <v>117.92838709651232</v>
      </c>
      <c r="FV25" s="326">
        <f t="shared" si="534"/>
        <v>1.0390744735236006</v>
      </c>
      <c r="FW25" s="325">
        <f>INDEX('SO MEI 2026 REV 4'!$B$6:$BH$52,MATCH(B25,'SO MEI 2026 REV 4'!$B$6:$B$52,0),MATCH($FW$3,'SO MEI 2026 REV 4'!$B$5:$XH$5,0))</f>
        <v>2044.9996774193546</v>
      </c>
      <c r="FX25" s="325">
        <f>INDEX('Summary sales'!$A$6:$BX$50,MATCH(B25,'Summary sales'!$A$6:$A$50,0),MATCH($FW$3,'Summary sales'!$A$7:$BX$7,0))</f>
        <v>0</v>
      </c>
      <c r="FY25" s="325">
        <f t="shared" si="535"/>
        <v>-2044.9996774193546</v>
      </c>
      <c r="FZ25" s="326">
        <f t="shared" si="536"/>
        <v>0</v>
      </c>
      <c r="GA25" s="325">
        <f>INDEX('SO MEI 2026 REV 4'!$B$6:$BH$52,MATCH(B25,'SO MEI 2026 REV 4'!$B$6:$B$52,0),MATCH($GA$3,'SO MEI 2026 REV 4'!$B$5:$XH$5,0))</f>
        <v>369.61070967741654</v>
      </c>
      <c r="GB25" s="325">
        <f>INDEX('Summary sales'!$A$6:$BX$50,MATCH(B25,'Summary sales'!$A$6:$A$50,0),MATCH($GA$3,'Summary sales'!$A$7:$BX$7,0))</f>
        <v>0</v>
      </c>
      <c r="GC25" s="325">
        <f t="shared" si="537"/>
        <v>-369.61070967741654</v>
      </c>
      <c r="GD25" s="326">
        <f t="shared" si="538"/>
        <v>0</v>
      </c>
      <c r="GE25" s="325">
        <f>INDEX('SO MEI 2026 REV 4'!$B$6:$BH$52,MATCH(B25,'SO MEI 2026 REV 4'!$B$6:$B$52,0),MATCH($GE$3,'SO MEI 2026 REV 4'!$B$5:$XH$5,0))</f>
        <v>0</v>
      </c>
      <c r="GF25" s="325">
        <f>INDEX('Summary sales'!$A$6:$BX$50,MATCH(B25,'Summary sales'!$A$6:$A$50,0),MATCH($GE$3,'Summary sales'!$A$7:$BX$7,0))</f>
        <v>0</v>
      </c>
      <c r="GG25" s="325">
        <f t="shared" si="539"/>
        <v>0</v>
      </c>
      <c r="GH25" s="326" t="e">
        <f t="shared" si="540"/>
        <v>#DIV/0!</v>
      </c>
      <c r="GI25" s="325">
        <f>INDEX('SO MEI 2026 REV 4'!$B$6:$BH$52,MATCH(B25,'SO MEI 2026 REV 4'!$B$6:$B$52,0),MATCH($GI$3,'SO MEI 2026 REV 4'!$B$5:$XH$5,0))</f>
        <v>0</v>
      </c>
      <c r="GJ25" s="325">
        <f>INDEX('Summary sales'!$A$6:$BX$50,MATCH($B25,'Summary sales'!$A$6:$A$50,0),MATCH($GI$3,'Summary sales'!$A$7:$BX$7,0))</f>
        <v>0</v>
      </c>
      <c r="GK25" s="325">
        <f t="shared" si="541"/>
        <v>0</v>
      </c>
      <c r="GL25" s="326" t="e">
        <f t="shared" si="542"/>
        <v>#DIV/0!</v>
      </c>
      <c r="GM25" s="325">
        <f>INDEX('SO MEI 2026 REV 4'!$B$6:$BH$52,MATCH(B25,'SO MEI 2026 REV 4'!$B$6:$B$52,0),MATCH($GM$3,'SO MEI 2026 REV 4'!$B$5:$XH$5,0))</f>
        <v>0</v>
      </c>
      <c r="GN25" s="325">
        <f>INDEX('Summary sales'!$A$6:$BX$50,MATCH($B25,'Summary sales'!$A$6:$A$50,0),MATCH($GM$3,'Summary sales'!$A$7:$BX$7,0))</f>
        <v>0</v>
      </c>
      <c r="GO25" s="325">
        <f t="shared" si="543"/>
        <v>0</v>
      </c>
      <c r="GP25" s="326" t="e">
        <f t="shared" si="544"/>
        <v>#DIV/0!</v>
      </c>
      <c r="GQ25" s="325">
        <f>INDEX('SO MEI 2026 REV 4'!$B$6:$BH$52,MATCH(B25,'SO MEI 2026 REV 4'!$B$6:$B$52,0),MATCH($GQ$3,'SO MEI 2026 REV 4'!$B$5:$XH$5,0))</f>
        <v>1800</v>
      </c>
      <c r="GR25" s="325">
        <f>INDEX('Summary sales'!$A$6:$BX$50,MATCH(B25,'Summary sales'!$A$6:$A$50,0),MATCH($GQ$3,'Summary sales'!$A$7:$BX$7,0))</f>
        <v>1679.405999999959</v>
      </c>
      <c r="GS25" s="325">
        <f t="shared" si="545"/>
        <v>-120.59400000004098</v>
      </c>
      <c r="GT25" s="326">
        <f t="shared" si="546"/>
        <v>0.93300333333331054</v>
      </c>
      <c r="GU25" s="325">
        <f>INDEX('SO MEI 2026 REV 4'!$B$6:$BH$52,MATCH(B25,'SO MEI 2026 REV 4'!$B$6:$B$52,0),MATCH($GU$3,'SO MEI 2026 REV 4'!$B$5:$XH$5,0))</f>
        <v>2499.7025806451697</v>
      </c>
      <c r="GV25" s="325">
        <f>INDEX('Summary sales'!$A$6:$BX$50,MATCH(B25,'Summary sales'!$A$6:$A$50,0),MATCH($GU$3,'Summary sales'!$A$7:$BX$7,0))</f>
        <v>4194.6000000000931</v>
      </c>
      <c r="GW25" s="325">
        <f t="shared" si="547"/>
        <v>1694.8974193549234</v>
      </c>
      <c r="GX25" s="326">
        <f t="shared" si="548"/>
        <v>1.6780396325859985</v>
      </c>
      <c r="GY25" s="325">
        <f>INDEX('SO MEI 2026 REV 4'!$B$6:$BH$52,MATCH(B25,'SO MEI 2026 REV 4'!$B$6:$B$52,0),MATCH($GY$3,'SO MEI 2026 REV 4'!$B$5:$XH$5,0))</f>
        <v>0</v>
      </c>
      <c r="GZ25" s="325">
        <f>INDEX('Summary sales'!$A$6:$BX$50,MATCH(B25,'Summary sales'!$A$6:$A$50,0),MATCH($GY$3,'Summary sales'!$A$7:$BX$7,0))</f>
        <v>0</v>
      </c>
      <c r="HA25" s="325">
        <f t="shared" si="549"/>
        <v>0</v>
      </c>
      <c r="HB25" s="326" t="e">
        <f t="shared" si="550"/>
        <v>#DIV/0!</v>
      </c>
      <c r="HC25" s="325">
        <f>INDEX('SO MEI 2026 REV 4'!$B$6:$BH$52,MATCH(B25,'SO MEI 2026 REV 4'!$B$6:$B$52,0),MATCH($HC$3,'SO MEI 2026 REV 4'!$B$5:$XH$5,0))</f>
        <v>20000</v>
      </c>
      <c r="HD25" s="325">
        <f>INDEX('Summary sales'!$A$6:$BX$50,MATCH(B25,'Summary sales'!$A$6:$A$50,0),MATCH($HC$3,'Summary sales'!$A$7:$BX$7,0))</f>
        <v>9066.9320000000298</v>
      </c>
      <c r="HE25" s="325">
        <f t="shared" si="551"/>
        <v>-10933.06799999997</v>
      </c>
      <c r="HF25" s="366">
        <f t="shared" si="552"/>
        <v>0.45334660000000149</v>
      </c>
    </row>
    <row r="26" spans="1:214" ht="15" customHeight="1">
      <c r="A26" s="541"/>
      <c r="B26" s="329" t="s">
        <v>57</v>
      </c>
      <c r="C26" s="330"/>
      <c r="D26" s="331">
        <f>SUM(D19:D25)</f>
        <v>1406301.334032258</v>
      </c>
      <c r="E26" s="331">
        <f t="shared" ref="E26:F26" ca="1" si="553">SUM(E19:E25)</f>
        <v>1405372.0629999992</v>
      </c>
      <c r="F26" s="331">
        <f t="shared" ca="1" si="553"/>
        <v>-929.27103225886822</v>
      </c>
      <c r="G26" s="332">
        <f ca="1">AVERAGE(G19:G25)</f>
        <v>1.000397103085547</v>
      </c>
      <c r="H26" s="331">
        <f t="shared" ref="H26:BR26" si="554">SUM(H19:H25)</f>
        <v>7465.0103225806479</v>
      </c>
      <c r="I26" s="331">
        <f t="shared" si="554"/>
        <v>6651.4599999999627</v>
      </c>
      <c r="J26" s="331">
        <f t="shared" si="554"/>
        <v>-813.55032258068536</v>
      </c>
      <c r="K26" s="332">
        <f>AVERAGE(K19:K25)</f>
        <v>0.93567882394323043</v>
      </c>
      <c r="L26" s="331">
        <f t="shared" si="554"/>
        <v>13000</v>
      </c>
      <c r="M26" s="331">
        <f t="shared" si="554"/>
        <v>8612.339999999851</v>
      </c>
      <c r="N26" s="331">
        <f t="shared" si="554"/>
        <v>-4387.660000000149</v>
      </c>
      <c r="O26" s="332">
        <f>AVERAGE(O19:O25)</f>
        <v>0.65254000000003731</v>
      </c>
      <c r="P26" s="331">
        <f t="shared" si="554"/>
        <v>7908.1190322580997</v>
      </c>
      <c r="Q26" s="331">
        <f t="shared" si="554"/>
        <v>6652.5400000000373</v>
      </c>
      <c r="R26" s="331">
        <f t="shared" si="554"/>
        <v>-1255.5790322580624</v>
      </c>
      <c r="S26" s="332">
        <f>AVERAGE(S19:S25)</f>
        <v>0.84122911818393031</v>
      </c>
      <c r="T26" s="331">
        <f t="shared" si="554"/>
        <v>20694.612903225858</v>
      </c>
      <c r="U26" s="331">
        <f t="shared" si="554"/>
        <v>18899.200000000186</v>
      </c>
      <c r="V26" s="331">
        <f t="shared" si="554"/>
        <v>-1795.4129032256742</v>
      </c>
      <c r="W26" s="332">
        <f>AVERAGE(W19:W25)</f>
        <v>0.82250493467695684</v>
      </c>
      <c r="X26" s="331">
        <f t="shared" si="554"/>
        <v>4508.1445161290358</v>
      </c>
      <c r="Y26" s="331">
        <f t="shared" si="554"/>
        <v>4505.3399999999674</v>
      </c>
      <c r="Z26" s="331">
        <f t="shared" si="554"/>
        <v>-2.804516129068702</v>
      </c>
      <c r="AA26" s="332">
        <f>AVERAGE(AA19:AA25)</f>
        <v>0.99937790012741723</v>
      </c>
      <c r="AB26" s="331">
        <f t="shared" si="554"/>
        <v>0</v>
      </c>
      <c r="AC26" s="331">
        <f t="shared" si="554"/>
        <v>0</v>
      </c>
      <c r="AD26" s="331">
        <f t="shared" si="554"/>
        <v>0</v>
      </c>
      <c r="AE26" s="332" t="e">
        <f>AVERAGE(AE19:AE25)</f>
        <v>#DIV/0!</v>
      </c>
      <c r="AF26" s="331">
        <f t="shared" si="554"/>
        <v>2999.8238709677412</v>
      </c>
      <c r="AG26" s="331">
        <f t="shared" si="554"/>
        <v>624.51000000000931</v>
      </c>
      <c r="AH26" s="331">
        <f t="shared" si="554"/>
        <v>-2375.3138709677319</v>
      </c>
      <c r="AI26" s="332" t="e">
        <f>AVERAGE(AI19:AI25)</f>
        <v>#DIV/0!</v>
      </c>
      <c r="AJ26" s="331">
        <f t="shared" si="554"/>
        <v>4226.3425806451414</v>
      </c>
      <c r="AK26" s="331">
        <f t="shared" si="554"/>
        <v>5123.8100000000559</v>
      </c>
      <c r="AL26" s="331">
        <f t="shared" si="554"/>
        <v>897.46741935491377</v>
      </c>
      <c r="AM26" s="332">
        <f>AVERAGE(AM19:AM25)</f>
        <v>1.2123508452591927</v>
      </c>
      <c r="AN26" s="331">
        <f t="shared" si="554"/>
        <v>4712.9283870967693</v>
      </c>
      <c r="AO26" s="331">
        <f t="shared" si="554"/>
        <v>4484.5</v>
      </c>
      <c r="AP26" s="331">
        <f t="shared" si="554"/>
        <v>-228.42838709676926</v>
      </c>
      <c r="AQ26" s="332">
        <f>AVERAGE(AQ19:AQ25)</f>
        <v>0.95153153870910301</v>
      </c>
      <c r="AR26" s="331">
        <f t="shared" si="554"/>
        <v>32085.19419354837</v>
      </c>
      <c r="AS26" s="331">
        <f t="shared" si="554"/>
        <v>22031.459999999031</v>
      </c>
      <c r="AT26" s="331">
        <f t="shared" si="554"/>
        <v>-10053.734193549342</v>
      </c>
      <c r="AU26" s="332" t="e">
        <f>AVERAGE(AU19:AU25)</f>
        <v>#DIV/0!</v>
      </c>
      <c r="AV26" s="331">
        <f t="shared" si="554"/>
        <v>39600.373548387128</v>
      </c>
      <c r="AW26" s="331">
        <f t="shared" si="554"/>
        <v>30418.89000000013</v>
      </c>
      <c r="AX26" s="331">
        <f t="shared" si="554"/>
        <v>-9181.4835483869974</v>
      </c>
      <c r="AY26" s="332" t="e">
        <f>AVERAGE(AY19:AY25)</f>
        <v>#DIV/0!</v>
      </c>
      <c r="AZ26" s="331">
        <f t="shared" si="554"/>
        <v>6300</v>
      </c>
      <c r="BA26" s="331">
        <f t="shared" si="554"/>
        <v>8855.0199999997858</v>
      </c>
      <c r="BB26" s="331">
        <f t="shared" si="554"/>
        <v>2555.0199999997858</v>
      </c>
      <c r="BC26" s="332">
        <f>AVERAGE(BC19:BC25)</f>
        <v>1.3185728571428139</v>
      </c>
      <c r="BD26" s="331">
        <f t="shared" si="554"/>
        <v>3000</v>
      </c>
      <c r="BE26" s="331">
        <f t="shared" si="554"/>
        <v>2956.1500000000015</v>
      </c>
      <c r="BF26" s="331">
        <f t="shared" si="554"/>
        <v>-43.849999999998545</v>
      </c>
      <c r="BG26" s="332" t="e">
        <f>AVERAGE(BG19:BG25)</f>
        <v>#DIV/0!</v>
      </c>
      <c r="BH26" s="331">
        <f t="shared" si="554"/>
        <v>28000</v>
      </c>
      <c r="BI26" s="331">
        <f t="shared" si="554"/>
        <v>26160.320000000065</v>
      </c>
      <c r="BJ26" s="331">
        <f t="shared" si="554"/>
        <v>-1839.6799999999348</v>
      </c>
      <c r="BK26" s="332">
        <f>AVERAGE(BK19:BK25)</f>
        <v>0.93429714285714527</v>
      </c>
      <c r="BL26" s="331">
        <f t="shared" si="554"/>
        <v>53000.342580645156</v>
      </c>
      <c r="BM26" s="331">
        <f t="shared" si="554"/>
        <v>51844.069999999832</v>
      </c>
      <c r="BN26" s="331">
        <f t="shared" si="554"/>
        <v>-1156.2725806453163</v>
      </c>
      <c r="BO26" s="332">
        <f>AVERAGE(BO19:BO25)</f>
        <v>1.1246987298528439</v>
      </c>
      <c r="BP26" s="331">
        <f t="shared" si="554"/>
        <v>9100</v>
      </c>
      <c r="BQ26" s="331">
        <f t="shared" si="554"/>
        <v>8759.25</v>
      </c>
      <c r="BR26" s="331">
        <f t="shared" si="554"/>
        <v>-340.75</v>
      </c>
      <c r="BS26" s="332">
        <f>AVERAGE(BS19:BS25)</f>
        <v>0.96255494505494521</v>
      </c>
      <c r="BT26" s="331">
        <f t="shared" ref="BT26:EG26" si="555">SUM(BT19:BT25)</f>
        <v>5000</v>
      </c>
      <c r="BU26" s="331">
        <f t="shared" si="555"/>
        <v>6136.4079999999376</v>
      </c>
      <c r="BV26" s="331">
        <f t="shared" si="555"/>
        <v>1136.4079999999376</v>
      </c>
      <c r="BW26" s="332" t="e">
        <f>AVERAGE(BW19:BW25)</f>
        <v>#DIV/0!</v>
      </c>
      <c r="BX26" s="331">
        <f t="shared" si="555"/>
        <v>35500</v>
      </c>
      <c r="BY26" s="331">
        <f t="shared" ca="1" si="555"/>
        <v>32877.729999999996</v>
      </c>
      <c r="BZ26" s="331">
        <f t="shared" ca="1" si="555"/>
        <v>-2622.2700000000004</v>
      </c>
      <c r="CA26" s="332">
        <f ca="1">AVERAGE(CA19:CA25)</f>
        <v>0.85396701298701305</v>
      </c>
      <c r="CB26" s="331">
        <f t="shared" si="555"/>
        <v>490.38387096774125</v>
      </c>
      <c r="CC26" s="331">
        <f t="shared" si="555"/>
        <v>70</v>
      </c>
      <c r="CD26" s="331">
        <f t="shared" si="555"/>
        <v>-420.38387096774125</v>
      </c>
      <c r="CE26" s="332">
        <f>AVERAGE(CE19:CE25)</f>
        <v>0.14274531473039573</v>
      </c>
      <c r="CF26" s="331">
        <f t="shared" si="555"/>
        <v>626.16129032258073</v>
      </c>
      <c r="CG26" s="331">
        <f t="shared" si="555"/>
        <v>382.07000000000698</v>
      </c>
      <c r="CH26" s="331">
        <f t="shared" si="555"/>
        <v>-244.09129032257363</v>
      </c>
      <c r="CI26" s="332">
        <f>AVERAGE(CI19:CI25)</f>
        <v>0.61017824944620147</v>
      </c>
      <c r="CJ26" s="331">
        <f t="shared" si="555"/>
        <v>22000</v>
      </c>
      <c r="CK26" s="331">
        <f t="shared" si="555"/>
        <v>17357.600000000093</v>
      </c>
      <c r="CL26" s="331">
        <f t="shared" si="555"/>
        <v>-4642.3999999999069</v>
      </c>
      <c r="CM26" s="332">
        <f>AVERAGE(CM19:CM25)</f>
        <v>0.71267755102038355</v>
      </c>
      <c r="CN26" s="331">
        <f t="shared" si="555"/>
        <v>15000</v>
      </c>
      <c r="CO26" s="331">
        <f t="shared" si="555"/>
        <v>17498.099999999627</v>
      </c>
      <c r="CP26" s="331">
        <f t="shared" si="555"/>
        <v>2498.0999999996275</v>
      </c>
      <c r="CQ26" s="331">
        <f>SUM(CQ19:CQ25)</f>
        <v>0</v>
      </c>
      <c r="CR26" s="331">
        <f>SUM(CR19:CR25)</f>
        <v>0</v>
      </c>
      <c r="CS26" s="331">
        <f>SUM(CS19:CS25)</f>
        <v>0</v>
      </c>
      <c r="CT26" s="332" t="e">
        <f>AVERAGE(CT19:CT25)</f>
        <v>#DIV/0!</v>
      </c>
      <c r="CU26" s="331">
        <f t="shared" si="555"/>
        <v>10000</v>
      </c>
      <c r="CV26" s="331">
        <f t="shared" si="555"/>
        <v>32844.860000000102</v>
      </c>
      <c r="CW26" s="331">
        <f t="shared" si="555"/>
        <v>22844.860000000102</v>
      </c>
      <c r="CX26" s="332" t="e">
        <f>AVERAGE(CX19:CX25)</f>
        <v>#DIV/0!</v>
      </c>
      <c r="CY26" s="331">
        <f t="shared" si="555"/>
        <v>25000</v>
      </c>
      <c r="CZ26" s="331">
        <f t="shared" si="555"/>
        <v>35135.799999999814</v>
      </c>
      <c r="DA26" s="331">
        <f t="shared" si="555"/>
        <v>10135.799999999814</v>
      </c>
      <c r="DB26" s="332" t="e">
        <f>AVERAGE(DB19:DB25)</f>
        <v>#DIV/0!</v>
      </c>
      <c r="DC26" s="331">
        <f t="shared" si="555"/>
        <v>92659.554548387081</v>
      </c>
      <c r="DD26" s="331">
        <f t="shared" si="555"/>
        <v>95686.112000003457</v>
      </c>
      <c r="DE26" s="331">
        <f t="shared" si="555"/>
        <v>3026.5574516163724</v>
      </c>
      <c r="DF26" s="332">
        <f>AVERAGE(DF19:DF25)</f>
        <v>1.103187673438571</v>
      </c>
      <c r="DG26" s="331">
        <f t="shared" si="555"/>
        <v>14146.022258064497</v>
      </c>
      <c r="DH26" s="331">
        <f t="shared" si="555"/>
        <v>12360.089999999851</v>
      </c>
      <c r="DI26" s="331">
        <f t="shared" si="555"/>
        <v>-1785.9322580646469</v>
      </c>
      <c r="DJ26" s="332">
        <f>AVERAGE(DJ19:DJ25)</f>
        <v>0.87375021575082656</v>
      </c>
      <c r="DK26" s="331">
        <f t="shared" si="555"/>
        <v>4800</v>
      </c>
      <c r="DL26" s="331">
        <f t="shared" si="555"/>
        <v>2309.75</v>
      </c>
      <c r="DM26" s="331">
        <f t="shared" si="555"/>
        <v>-2490.25</v>
      </c>
      <c r="DN26" s="332" t="e">
        <f>AVERAGE(DN19:DN25)</f>
        <v>#DIV/0!</v>
      </c>
      <c r="DO26" s="331">
        <f t="shared" si="555"/>
        <v>46199.851935483872</v>
      </c>
      <c r="DP26" s="331">
        <f t="shared" si="555"/>
        <v>45139.610000000335</v>
      </c>
      <c r="DQ26" s="331">
        <f t="shared" si="555"/>
        <v>-1060.2419354835392</v>
      </c>
      <c r="DR26" s="332">
        <f>AVERAGE(DR19:DR25)</f>
        <v>0.94398905198853189</v>
      </c>
      <c r="DS26" s="331">
        <f t="shared" si="555"/>
        <v>17499.38387096774</v>
      </c>
      <c r="DT26" s="331">
        <f t="shared" si="555"/>
        <v>11602.779999999999</v>
      </c>
      <c r="DU26" s="331">
        <f t="shared" si="555"/>
        <v>-5896.6038709677414</v>
      </c>
      <c r="DV26" s="332" t="e">
        <f>AVERAGE(DV19:DV25)</f>
        <v>#DIV/0!</v>
      </c>
      <c r="DW26" s="331">
        <f t="shared" si="555"/>
        <v>14302.921612903228</v>
      </c>
      <c r="DX26" s="331">
        <f t="shared" si="555"/>
        <v>9880.6100000001024</v>
      </c>
      <c r="DY26" s="331">
        <f t="shared" si="555"/>
        <v>-4422.3116129031241</v>
      </c>
      <c r="DZ26" s="332">
        <f>AVERAGE(DZ19:DZ25)</f>
        <v>0.69081060970692987</v>
      </c>
      <c r="EA26" s="331">
        <f t="shared" si="555"/>
        <v>11997.181935483872</v>
      </c>
      <c r="EB26" s="331">
        <f t="shared" si="555"/>
        <v>12961.780000000028</v>
      </c>
      <c r="EC26" s="331">
        <f t="shared" si="555"/>
        <v>964.59806451615714</v>
      </c>
      <c r="ED26" s="332" t="e">
        <f>AVERAGE(ED19:ED25)</f>
        <v>#DIV/0!</v>
      </c>
      <c r="EE26" s="331">
        <f t="shared" si="555"/>
        <v>6000</v>
      </c>
      <c r="EF26" s="331">
        <f t="shared" si="555"/>
        <v>7086.4000000000233</v>
      </c>
      <c r="EG26" s="331">
        <f t="shared" si="555"/>
        <v>1086.4000000000233</v>
      </c>
      <c r="EH26" s="332" t="e">
        <f>AVERAGE(EH19:EH25)</f>
        <v>#DIV/0!</v>
      </c>
      <c r="EI26" s="331">
        <f t="shared" ref="EI26:GS26" si="556">SUM(EI19:EI25)</f>
        <v>71042.284516129075</v>
      </c>
      <c r="EJ26" s="331">
        <f t="shared" si="556"/>
        <v>76573.419999999925</v>
      </c>
      <c r="EK26" s="331">
        <f t="shared" si="556"/>
        <v>5531.1354838708539</v>
      </c>
      <c r="EL26" s="332">
        <f>AVERAGE(EL19:EL25)</f>
        <v>1.170771617873795</v>
      </c>
      <c r="EM26" s="331">
        <f t="shared" si="556"/>
        <v>10636.813870967746</v>
      </c>
      <c r="EN26" s="331">
        <f t="shared" si="556"/>
        <v>16091.199999999953</v>
      </c>
      <c r="EO26" s="331">
        <f t="shared" si="556"/>
        <v>5454.3861290322093</v>
      </c>
      <c r="EP26" s="332">
        <f>AVERAGE(EP19:EP25)</f>
        <v>1.5127838274879923</v>
      </c>
      <c r="EQ26" s="331">
        <f t="shared" si="556"/>
        <v>27997.719354838689</v>
      </c>
      <c r="ER26" s="331">
        <f t="shared" si="556"/>
        <v>45118.700000000186</v>
      </c>
      <c r="ES26" s="331">
        <f t="shared" si="556"/>
        <v>17120.980645161497</v>
      </c>
      <c r="ET26" s="332">
        <f>AVERAGE(ET19:ET25)</f>
        <v>1.6115134032230585</v>
      </c>
      <c r="EU26" s="331">
        <f t="shared" si="556"/>
        <v>28000</v>
      </c>
      <c r="EV26" s="331">
        <f t="shared" si="556"/>
        <v>40958.690000000061</v>
      </c>
      <c r="EW26" s="331">
        <f t="shared" si="556"/>
        <v>12958.690000000061</v>
      </c>
      <c r="EX26" s="332" t="e">
        <f>AVERAGE(EX19:EX25)</f>
        <v>#DIV/0!</v>
      </c>
      <c r="EY26" s="331">
        <f t="shared" si="556"/>
        <v>35000</v>
      </c>
      <c r="EZ26" s="331">
        <f t="shared" si="556"/>
        <v>62349.489999999991</v>
      </c>
      <c r="FA26" s="331">
        <f t="shared" si="556"/>
        <v>27349.489999999991</v>
      </c>
      <c r="FB26" s="332">
        <f>AVERAGE(FB19:FB25)</f>
        <v>1.7814139999999998</v>
      </c>
      <c r="FC26" s="331">
        <f t="shared" si="556"/>
        <v>360000</v>
      </c>
      <c r="FD26" s="331">
        <f t="shared" si="556"/>
        <v>387164.33999999985</v>
      </c>
      <c r="FE26" s="331">
        <f t="shared" si="556"/>
        <v>27164.339999999851</v>
      </c>
      <c r="FF26" s="332">
        <f>AVERAGE(FF19:FF25)</f>
        <v>1.114040998015873</v>
      </c>
      <c r="FG26" s="331">
        <f t="shared" si="556"/>
        <v>54000</v>
      </c>
      <c r="FH26" s="331">
        <f t="shared" si="556"/>
        <v>49732.5</v>
      </c>
      <c r="FI26" s="331">
        <f t="shared" si="556"/>
        <v>-4267.5</v>
      </c>
      <c r="FJ26" s="332">
        <f>AVERAGE(FJ19:FJ25)</f>
        <v>0.91664017857142888</v>
      </c>
      <c r="FK26" s="331">
        <f t="shared" si="556"/>
        <v>24500</v>
      </c>
      <c r="FL26" s="331">
        <f t="shared" si="556"/>
        <v>15787.700000000186</v>
      </c>
      <c r="FM26" s="331">
        <f t="shared" si="556"/>
        <v>-8712.2999999998137</v>
      </c>
      <c r="FN26" s="332">
        <f>AVERAGE(FN19:FN25)</f>
        <v>0.64439591836735455</v>
      </c>
      <c r="FO26" s="331">
        <f t="shared" si="556"/>
        <v>5087.7061290322617</v>
      </c>
      <c r="FP26" s="331">
        <f t="shared" si="556"/>
        <v>5630.7799999999115</v>
      </c>
      <c r="FQ26" s="331">
        <f t="shared" si="556"/>
        <v>543.0738709676491</v>
      </c>
      <c r="FR26" s="332">
        <f>AVERAGE(FR19:FR25)</f>
        <v>1.1067423819683051</v>
      </c>
      <c r="FS26" s="331">
        <f t="shared" si="556"/>
        <v>21126.291290322588</v>
      </c>
      <c r="FT26" s="331">
        <f t="shared" si="556"/>
        <v>24668.339999999851</v>
      </c>
      <c r="FU26" s="331">
        <f t="shared" si="556"/>
        <v>3542.0487096772627</v>
      </c>
      <c r="FV26" s="332">
        <f>AVERAGE(FV19:FV25)</f>
        <v>1.1676606963807123</v>
      </c>
      <c r="FW26" s="331">
        <f t="shared" si="556"/>
        <v>14314.997741935484</v>
      </c>
      <c r="FX26" s="331">
        <f t="shared" si="556"/>
        <v>9786.5400000000373</v>
      </c>
      <c r="FY26" s="331">
        <f t="shared" si="556"/>
        <v>-4528.4577419354446</v>
      </c>
      <c r="FZ26" s="332">
        <f>AVERAGE(FZ19:FZ25)</f>
        <v>0.68365641241636921</v>
      </c>
      <c r="GA26" s="331">
        <f t="shared" si="556"/>
        <v>2587.274967741916</v>
      </c>
      <c r="GB26" s="331">
        <f t="shared" si="556"/>
        <v>1514.798000000068</v>
      </c>
      <c r="GC26" s="331">
        <f t="shared" si="556"/>
        <v>-1072.4769677418476</v>
      </c>
      <c r="GD26" s="332">
        <f>AVERAGE(GD19:GD25)</f>
        <v>0.58548009735591855</v>
      </c>
      <c r="GE26" s="331">
        <f t="shared" si="556"/>
        <v>0</v>
      </c>
      <c r="GF26" s="331">
        <f t="shared" si="556"/>
        <v>0</v>
      </c>
      <c r="GG26" s="331">
        <f t="shared" si="556"/>
        <v>0</v>
      </c>
      <c r="GH26" s="332" t="e">
        <f>AVERAGE(GH19:GH25)</f>
        <v>#DIV/0!</v>
      </c>
      <c r="GI26" s="331">
        <f t="shared" si="556"/>
        <v>0</v>
      </c>
      <c r="GJ26" s="331">
        <f t="shared" si="556"/>
        <v>0</v>
      </c>
      <c r="GK26" s="331">
        <f t="shared" si="556"/>
        <v>0</v>
      </c>
      <c r="GL26" s="332" t="e">
        <f>AVERAGE(GL19:GL25)</f>
        <v>#DIV/0!</v>
      </c>
      <c r="GM26" s="331">
        <f t="shared" si="556"/>
        <v>4487.6012903225401</v>
      </c>
      <c r="GN26" s="331">
        <f t="shared" si="556"/>
        <v>3830.6999999997206</v>
      </c>
      <c r="GO26" s="331">
        <f t="shared" si="556"/>
        <v>-656.90129032281948</v>
      </c>
      <c r="GP26" s="332" t="e">
        <f>AVERAGE(GP19:GP25)</f>
        <v>#DIV/0!</v>
      </c>
      <c r="GQ26" s="331">
        <f t="shared" si="556"/>
        <v>12600</v>
      </c>
      <c r="GR26" s="331">
        <f t="shared" si="556"/>
        <v>12666.133000000031</v>
      </c>
      <c r="GS26" s="331">
        <f t="shared" si="556"/>
        <v>66.133000000030734</v>
      </c>
      <c r="GT26" s="332">
        <f>AVERAGE(GT19:GT25)</f>
        <v>1.0052486507936531</v>
      </c>
      <c r="GU26" s="331">
        <f t="shared" ref="GU26:HE26" si="557">SUM(GU19:GU25)</f>
        <v>17497.918064516187</v>
      </c>
      <c r="GV26" s="331">
        <f t="shared" si="557"/>
        <v>16853.10999999987</v>
      </c>
      <c r="GW26" s="331">
        <f t="shared" si="557"/>
        <v>-644.80806451631815</v>
      </c>
      <c r="GX26" s="332">
        <f>AVERAGE(GX19:GX25)</f>
        <v>0.96314944085697174</v>
      </c>
      <c r="GY26" s="331">
        <f t="shared" si="557"/>
        <v>39600.373548387128</v>
      </c>
      <c r="GZ26" s="331">
        <f t="shared" si="557"/>
        <v>54771.92</v>
      </c>
      <c r="HA26" s="331">
        <f t="shared" si="557"/>
        <v>15171.546451612872</v>
      </c>
      <c r="HB26" s="332" t="e">
        <f>AVERAGE(HB19:HB25)</f>
        <v>#DIV/0!</v>
      </c>
      <c r="HC26" s="331">
        <f t="shared" si="557"/>
        <v>120000</v>
      </c>
      <c r="HD26" s="331">
        <f t="shared" si="557"/>
        <v>35965.141999997199</v>
      </c>
      <c r="HE26" s="331">
        <f t="shared" si="557"/>
        <v>-84034.858000002801</v>
      </c>
      <c r="HF26" s="332" t="e">
        <f>AVERAGE(HF19:HF25)</f>
        <v>#DIV/0!</v>
      </c>
    </row>
    <row r="27" spans="1:214" ht="15" customHeight="1">
      <c r="A27" s="539"/>
      <c r="B27" s="334"/>
      <c r="C27" s="324"/>
      <c r="D27" s="325"/>
      <c r="E27" s="325"/>
      <c r="F27" s="325"/>
      <c r="G27" s="326"/>
      <c r="H27" s="325"/>
      <c r="I27" s="325"/>
      <c r="J27" s="325"/>
      <c r="K27" s="326"/>
      <c r="L27" s="325"/>
      <c r="M27" s="325"/>
      <c r="N27" s="325"/>
      <c r="O27" s="326"/>
      <c r="P27" s="325"/>
      <c r="Q27" s="325"/>
      <c r="R27" s="325"/>
      <c r="S27" s="326"/>
      <c r="T27" s="325"/>
      <c r="U27" s="325"/>
      <c r="V27" s="325"/>
      <c r="W27" s="326"/>
      <c r="X27" s="325"/>
      <c r="Y27" s="325"/>
      <c r="Z27" s="325"/>
      <c r="AA27" s="326"/>
      <c r="AB27" s="325"/>
      <c r="AC27" s="325"/>
      <c r="AD27" s="325"/>
      <c r="AE27" s="326"/>
      <c r="AF27" s="325"/>
      <c r="AG27" s="325"/>
      <c r="AH27" s="325"/>
      <c r="AI27" s="326"/>
      <c r="AJ27" s="325"/>
      <c r="AK27" s="325"/>
      <c r="AL27" s="325"/>
      <c r="AM27" s="326"/>
      <c r="AN27" s="325"/>
      <c r="AO27" s="325"/>
      <c r="AP27" s="325"/>
      <c r="AQ27" s="326"/>
      <c r="AR27" s="325"/>
      <c r="AS27" s="325"/>
      <c r="AT27" s="325"/>
      <c r="AU27" s="326"/>
      <c r="AV27" s="325"/>
      <c r="AW27" s="325"/>
      <c r="AX27" s="325"/>
      <c r="AY27" s="326"/>
      <c r="AZ27" s="325"/>
      <c r="BA27" s="325"/>
      <c r="BB27" s="325"/>
      <c r="BC27" s="326"/>
      <c r="BD27" s="325"/>
      <c r="BE27" s="325"/>
      <c r="BF27" s="325"/>
      <c r="BG27" s="326"/>
      <c r="BH27" s="325"/>
      <c r="BI27" s="325"/>
      <c r="BJ27" s="325"/>
      <c r="BK27" s="326"/>
      <c r="BL27" s="325"/>
      <c r="BM27" s="325"/>
      <c r="BN27" s="325"/>
      <c r="BO27" s="326"/>
      <c r="BP27" s="325"/>
      <c r="BQ27" s="325"/>
      <c r="BR27" s="325"/>
      <c r="BS27" s="326"/>
      <c r="BT27" s="325"/>
      <c r="BU27" s="325"/>
      <c r="BV27" s="325"/>
      <c r="BW27" s="326"/>
      <c r="BX27" s="325"/>
      <c r="BY27" s="325"/>
      <c r="BZ27" s="325"/>
      <c r="CA27" s="326"/>
      <c r="CB27" s="325"/>
      <c r="CC27" s="325"/>
      <c r="CD27" s="325"/>
      <c r="CE27" s="326"/>
      <c r="CF27" s="325"/>
      <c r="CG27" s="325"/>
      <c r="CH27" s="325"/>
      <c r="CI27" s="326"/>
      <c r="CJ27" s="325"/>
      <c r="CK27" s="325"/>
      <c r="CL27" s="325"/>
      <c r="CM27" s="326"/>
      <c r="CN27" s="325"/>
      <c r="CO27" s="325"/>
      <c r="CP27" s="325"/>
      <c r="CQ27" s="325"/>
      <c r="CR27" s="325"/>
      <c r="CS27" s="325"/>
      <c r="CT27" s="326"/>
      <c r="CU27" s="325"/>
      <c r="CV27" s="325"/>
      <c r="CW27" s="325"/>
      <c r="CX27" s="326"/>
      <c r="CY27" s="325"/>
      <c r="CZ27" s="325"/>
      <c r="DA27" s="325"/>
      <c r="DB27" s="326"/>
      <c r="DC27" s="325"/>
      <c r="DD27" s="325"/>
      <c r="DE27" s="325"/>
      <c r="DF27" s="326"/>
      <c r="DG27" s="325"/>
      <c r="DH27" s="325"/>
      <c r="DI27" s="325"/>
      <c r="DJ27" s="326"/>
      <c r="DK27" s="325"/>
      <c r="DL27" s="325"/>
      <c r="DM27" s="325"/>
      <c r="DN27" s="326"/>
      <c r="DO27" s="325"/>
      <c r="DP27" s="325"/>
      <c r="DQ27" s="325"/>
      <c r="DR27" s="326"/>
      <c r="DS27" s="325"/>
      <c r="DT27" s="325"/>
      <c r="DU27" s="325"/>
      <c r="DV27" s="326"/>
      <c r="DW27" s="325"/>
      <c r="DX27" s="325"/>
      <c r="DY27" s="325"/>
      <c r="DZ27" s="326"/>
      <c r="EA27" s="325"/>
      <c r="EB27" s="325"/>
      <c r="EC27" s="325"/>
      <c r="ED27" s="326"/>
      <c r="EE27" s="325"/>
      <c r="EF27" s="325"/>
      <c r="EG27" s="325"/>
      <c r="EH27" s="326"/>
      <c r="EI27" s="325"/>
      <c r="EJ27" s="325"/>
      <c r="EK27" s="325"/>
      <c r="EL27" s="326"/>
      <c r="EM27" s="325"/>
      <c r="EN27" s="325"/>
      <c r="EO27" s="325"/>
      <c r="EP27" s="326"/>
      <c r="EQ27" s="325"/>
      <c r="ER27" s="325"/>
      <c r="ES27" s="325"/>
      <c r="ET27" s="326"/>
      <c r="EU27" s="325"/>
      <c r="EV27" s="325"/>
      <c r="EW27" s="325"/>
      <c r="EX27" s="326"/>
      <c r="EY27" s="325"/>
      <c r="EZ27" s="325"/>
      <c r="FA27" s="325"/>
      <c r="FB27" s="326"/>
      <c r="FC27" s="325"/>
      <c r="FD27" s="325"/>
      <c r="FE27" s="325"/>
      <c r="FF27" s="326"/>
      <c r="FG27" s="325"/>
      <c r="FH27" s="325"/>
      <c r="FI27" s="325"/>
      <c r="FJ27" s="326"/>
      <c r="FK27" s="325"/>
      <c r="FL27" s="325"/>
      <c r="FM27" s="325"/>
      <c r="FN27" s="326"/>
      <c r="FO27" s="325"/>
      <c r="FP27" s="325"/>
      <c r="FQ27" s="325"/>
      <c r="FR27" s="326"/>
      <c r="FS27" s="325"/>
      <c r="FT27" s="325"/>
      <c r="FU27" s="325"/>
      <c r="FV27" s="326"/>
      <c r="FW27" s="325"/>
      <c r="FX27" s="325"/>
      <c r="FY27" s="325"/>
      <c r="FZ27" s="326"/>
      <c r="GA27" s="325"/>
      <c r="GB27" s="325"/>
      <c r="GC27" s="325"/>
      <c r="GD27" s="326"/>
      <c r="GE27" s="325"/>
      <c r="GF27" s="325"/>
      <c r="GG27" s="325"/>
      <c r="GH27" s="326"/>
      <c r="GI27" s="325"/>
      <c r="GJ27" s="325"/>
      <c r="GK27" s="325"/>
      <c r="GL27" s="326"/>
      <c r="GM27" s="325"/>
      <c r="GN27" s="325"/>
      <c r="GO27" s="325"/>
      <c r="GP27" s="326"/>
      <c r="GQ27" s="325"/>
      <c r="GR27" s="325"/>
      <c r="GS27" s="325"/>
      <c r="GT27" s="326"/>
      <c r="GU27" s="325"/>
      <c r="GV27" s="325"/>
      <c r="GW27" s="325"/>
      <c r="GX27" s="326"/>
      <c r="GY27" s="325"/>
      <c r="GZ27" s="325"/>
      <c r="HA27" s="325"/>
      <c r="HB27" s="326"/>
      <c r="HC27" s="325"/>
      <c r="HD27" s="325"/>
      <c r="HE27" s="325"/>
      <c r="HF27" s="366"/>
    </row>
    <row r="28" spans="1:214" ht="15" customHeight="1">
      <c r="A28" s="641">
        <f>A19+1</f>
        <v>21</v>
      </c>
      <c r="B28" s="323">
        <f>B25+1</f>
        <v>46160</v>
      </c>
      <c r="C28" s="324" t="str">
        <f t="shared" ref="C28:C31" si="558">TEXT(B28,"ddd")</f>
        <v>Sen</v>
      </c>
      <c r="D28" s="325">
        <f t="shared" ref="D28:D31" si="559">SUMIF($H$4:$HE$4,$D$4,H28:HE28)</f>
        <v>212877.61587096774</v>
      </c>
      <c r="E28" s="325">
        <f t="shared" ref="E28:E31" ca="1" si="560">SUMIF($H$4:$HE$4,$E$4,H28:HE28)</f>
        <v>225393.92600000201</v>
      </c>
      <c r="F28" s="325">
        <f t="shared" ref="F28:F31" ca="1" si="561">E28-D28</f>
        <v>12516.310129034275</v>
      </c>
      <c r="G28" s="326">
        <f t="shared" ref="G28:G31" ca="1" si="562">E28/D28</f>
        <v>1.0587958018875072</v>
      </c>
      <c r="H28" s="325">
        <f>INDEX('SO MEI 2026 REV 4'!$B$6:$BH$52,MATCH(B28,'SO MEI 2026 REV 4'!$B$6:$B$52,0),MATCH($H$3,'SO MEI 2026 REV 4'!$B$5:$XH$5,0))</f>
        <v>1199.5729032258068</v>
      </c>
      <c r="I28" s="325">
        <f>INDEX('Summary sales'!$A$6:$BX$50,MATCH(B28,'Summary sales'!$A$6:$A$50,0),MATCH($H$3,'Summary sales'!$A$7:$BX$7,0))</f>
        <v>823.17999999993481</v>
      </c>
      <c r="J28" s="325">
        <f t="shared" ref="J28:J31" si="563">I28-H28</f>
        <v>-376.39290322587203</v>
      </c>
      <c r="K28" s="326">
        <f t="shared" ref="K28:K31" si="564">I28/H28</f>
        <v>0.68622757131833945</v>
      </c>
      <c r="L28" s="325">
        <f>INDEX('SO MEI 2026 REV 4'!$B$6:$BH$52,MATCH(B28,'SO MEI 2026 REV 4'!$B$6:$B$52,0),MATCH($L$3,'SO MEI 2026 REV 4'!$B$5:$XH$5,0))</f>
        <v>2000</v>
      </c>
      <c r="M28" s="325">
        <f>INDEX('Summary sales'!$A$6:$BX$50,MATCH($B28,'Summary sales'!$A$6:$A$50,0),MATCH($L$3,'Summary sales'!$A$7:$BX$7,0))</f>
        <v>1864.410000000149</v>
      </c>
      <c r="N28" s="325">
        <f t="shared" ref="N28:N31" si="565">M28-L28</f>
        <v>-135.58999999985099</v>
      </c>
      <c r="O28" s="326">
        <f t="shared" ref="O28:O31" si="566">M28/L28</f>
        <v>0.93220500000007456</v>
      </c>
      <c r="P28" s="325">
        <f>INDEX('SO MEI 2026 REV 4'!$B$6:$BH$52,MATCH(B28,'SO MEI 2026 REV 4'!$B$6:$B$52,0),MATCH($P$3,'SO MEI 2026 REV 4'!$B$5:$XH$5,0))</f>
        <v>1129.7312903225857</v>
      </c>
      <c r="Q28" s="325">
        <f>INDEX('Summary sales'!$A$6:$BX$50,MATCH($B28,'Summary sales'!$A$6:$A$50,0),MATCH($P$3,'Summary sales'!$A$7:$BX$7,0))</f>
        <v>1276.4500000001863</v>
      </c>
      <c r="R28" s="325">
        <f t="shared" ref="R28:R31" si="567">Q28-P28</f>
        <v>146.7187096776006</v>
      </c>
      <c r="S28" s="326">
        <f t="shared" ref="S28:S31" si="568">Q28/P28</f>
        <v>1.1298704487822997</v>
      </c>
      <c r="T28" s="325">
        <f>INDEX('SO MEI 2026 REV 4'!$B$6:$BH$52,MATCH(B28,'SO MEI 2026 REV 4'!$B$6:$B$52,0),MATCH($T$3,'SO MEI 2026 REV 4'!$B$5:$XH$5,0))</f>
        <v>3282.5161290322658</v>
      </c>
      <c r="U28" s="325">
        <f>INDEX('Summary sales'!$A$6:$BX$50,MATCH($B28,'Summary sales'!$A$6:$A$50,0),MATCH($T$3,'Summary sales'!$A$7:$BX$7,0))</f>
        <v>3669.8999999999069</v>
      </c>
      <c r="V28" s="325">
        <f t="shared" ref="V28:V31" si="569">U28-T28</f>
        <v>387.38387096764109</v>
      </c>
      <c r="W28" s="326">
        <f t="shared" ref="W28:W31" si="570">U28/T28</f>
        <v>1.1180143084572893</v>
      </c>
      <c r="X28" s="325">
        <f>INDEX('SO MEI 2026 REV 4'!$B$6:$BH$52,MATCH(B28,'SO MEI 2026 REV 4'!$B$6:$B$52,0),MATCH($X$3,'SO MEI 2026 REV 4'!$B$5:$XH$5,0))</f>
        <v>644.02064516129087</v>
      </c>
      <c r="Y28" s="325">
        <f>INDEX('Summary sales'!$A$6:$BX$50,MATCH($B28,'Summary sales'!$A$6:$A$50,0),MATCH($X$3,'Summary sales'!$A$7:$BX$7,0))</f>
        <v>752.34000000008382</v>
      </c>
      <c r="Z28" s="325">
        <f t="shared" ref="Z28:Z31" si="571">Y28-X28</f>
        <v>108.31935483879295</v>
      </c>
      <c r="AA28" s="326">
        <f t="shared" ref="AA28:AA31" si="572">Y28/X28</f>
        <v>1.1681923640998575</v>
      </c>
      <c r="AB28" s="325">
        <f>INDEX('SO MEI 2026 REV 4'!$B$6:$BH$52,MATCH(B28,'SO MEI 2026 REV 4'!$B$6:$B$52,0),MATCH($AB$3,'SO MEI 2026 REV 4'!$B$5:$XH$5,0))</f>
        <v>0</v>
      </c>
      <c r="AC28" s="325">
        <f>INDEX('Summary sales'!$A$6:$BX$50,MATCH($B28,'Summary sales'!$A$6:$A$50,0),MATCH($AB$3,'Summary sales'!$A$7:$BX$7,0))</f>
        <v>0</v>
      </c>
      <c r="AD28" s="325">
        <f t="shared" ref="AD28:AD31" si="573">AC28-AB28</f>
        <v>0</v>
      </c>
      <c r="AE28" s="326" t="e">
        <f t="shared" ref="AE28:AE31" si="574">AC28/AB28</f>
        <v>#DIV/0!</v>
      </c>
      <c r="AF28" s="325">
        <f>INDEX('SO MEI 2026 REV 4'!$B$6:$BH$52,MATCH(B28,'SO MEI 2026 REV 4'!$B$6:$B$52,0),MATCH($AF$3,'SO MEI 2026 REV 4'!$B$5:$XH$5,0))</f>
        <v>499.97064516129024</v>
      </c>
      <c r="AG28" s="325">
        <f>INDEX('Summary sales'!$A$6:$BX$50,MATCH($B28,'Summary sales'!$A$6:$A$50,0),MATCH($AF$3,'Summary sales'!$A$7:$BX$7,0))</f>
        <v>0</v>
      </c>
      <c r="AH28" s="325">
        <f t="shared" ref="AH28:AH31" si="575">AG28-AF28</f>
        <v>-499.97064516129024</v>
      </c>
      <c r="AI28" s="326">
        <f t="shared" ref="AI28:AI31" si="576">AG28/AF28</f>
        <v>0</v>
      </c>
      <c r="AJ28" s="325">
        <f>INDEX('SO MEI 2026 REV 4'!$B$6:$BH$52,MATCH(B28,'SO MEI 2026 REV 4'!$B$6:$B$52,0),MATCH($AJ$3,'SO MEI 2026 REV 4'!$B$5:$XH$5,0))</f>
        <v>603.76322580644887</v>
      </c>
      <c r="AK28" s="325">
        <f>INDEX('Summary sales'!$A$6:$BX$50,MATCH($B28,'Summary sales'!$A$6:$A$50,0),MATCH($AJ$3,'Summary sales'!$A$7:$BX$7,0))</f>
        <v>1033.7899999999208</v>
      </c>
      <c r="AL28" s="325">
        <f t="shared" ref="AL28:AL31" si="577">AK28-AJ28</f>
        <v>430.02677419347197</v>
      </c>
      <c r="AM28" s="326">
        <f t="shared" ref="AM28:AM31" si="578">AK28/AJ28</f>
        <v>1.7122440649131678</v>
      </c>
      <c r="AN28" s="325">
        <f>INDEX('SO MEI 2026 REV 4'!$B$6:$BH$52,MATCH(B28,'SO MEI 2026 REV 4'!$B$6:$B$52,0),MATCH($AN$3,'SO MEI 2026 REV 4'!$B$5:$XH$5,0))</f>
        <v>673.27548387096704</v>
      </c>
      <c r="AO28" s="325">
        <f>INDEX('Summary sales'!$A$6:$BX$50,MATCH($B28,'Summary sales'!$A$6:$A$50,0),MATCH($AN$3,'Summary sales'!$A$7:$BX$7,0))</f>
        <v>779.19999999995343</v>
      </c>
      <c r="AP28" s="325">
        <f t="shared" ref="AP28:AP31" si="579">AO28-AN28</f>
        <v>105.9245161289864</v>
      </c>
      <c r="AQ28" s="326">
        <f t="shared" ref="AQ28:AQ31" si="580">AO28/AN28</f>
        <v>1.1573271545845962</v>
      </c>
      <c r="AR28" s="325">
        <f>INDEX('SO MEI 2026 REV 4'!$B$6:$BH$52,MATCH(B28,'SO MEI 2026 REV 4'!$B$6:$B$52,0),MATCH($AR$3,'SO MEI 2026 REV 4'!$B$5:$XH$5,0))</f>
        <v>5514.1990322580623</v>
      </c>
      <c r="AS28" s="325">
        <f>INDEX('Summary sales'!$A$6:$BX$50,MATCH($B28,'Summary sales'!$A$6:$A$50,0),MATCH($AR$3,'Summary sales'!$A$7:$BX$7,0))</f>
        <v>5897.8000000007451</v>
      </c>
      <c r="AT28" s="325">
        <f t="shared" ref="AT28:AT31" si="581">AS28-AR28</f>
        <v>383.60096774268277</v>
      </c>
      <c r="AU28" s="326">
        <f t="shared" ref="AU28:AU31" si="582">AS28/AR28</f>
        <v>1.0695660358827488</v>
      </c>
      <c r="AV28" s="325">
        <f>INDEX('SO MEI 2026 REV 4'!$B$6:$BH$52,MATCH(B28,'SO MEI 2026 REV 4'!$B$6:$B$52,0),MATCH($AV$3,'SO MEI 2026 REV 4'!$B$5:$XH$5,0))</f>
        <v>6600.0622580645213</v>
      </c>
      <c r="AW28" s="325">
        <f>INDEX('Summary sales'!$A$6:$BX$50,MATCH($B28,'Summary sales'!$A$6:$A$50,0),MATCH($AV$3,'Summary sales'!$A$7:$BX$7,0))</f>
        <v>5649.9499999997206</v>
      </c>
      <c r="AX28" s="325">
        <f t="shared" ref="AX28:AX31" si="583">AW28-AV28</f>
        <v>-950.1122580648007</v>
      </c>
      <c r="AY28" s="326">
        <f t="shared" ref="AY28:AY31" si="584">AW28/AV28</f>
        <v>0.85604495519661616</v>
      </c>
      <c r="AZ28" s="325">
        <f>INDEX('SO MEI 2026 REV 4'!$B$6:$BH$52,MATCH(B28,'SO MEI 2026 REV 4'!$B$6:$B$52,0),MATCH($AZ$3,'SO MEI 2026 REV 4'!$B$5:$XH$5,0))</f>
        <v>1000</v>
      </c>
      <c r="BA28" s="325">
        <f>INDEX('Summary sales'!$A$6:$BX$50,MATCH($B28,'Summary sales'!$A$6:$A$50,0),MATCH($AZ$3,'Summary sales'!$A$7:$BX$7,0))</f>
        <v>2355.2800000000279</v>
      </c>
      <c r="BB28" s="325">
        <f t="shared" ref="BB28:BB31" si="585">BA28-AZ28</f>
        <v>1355.2800000000279</v>
      </c>
      <c r="BC28" s="326">
        <f t="shared" ref="BC28:BC31" si="586">BA28/AZ28</f>
        <v>2.355280000000028</v>
      </c>
      <c r="BD28" s="325">
        <f>INDEX('SO MEI 2026 REV 4'!$B$6:$BH$52,MATCH(B28,'SO MEI 2026 REV 4'!$B$6:$B$52,0),MATCH($BD$3,'SO MEI 2026 REV 4'!$B$5:$XH$5,0))</f>
        <v>500</v>
      </c>
      <c r="BE28" s="325">
        <f>INDEX('Summary sales'!$A$6:$BX$50,MATCH($B28,'Summary sales'!$A$6:$A$50,0),MATCH($BD$3,'Summary sales'!$A$7:$BX$7,0))</f>
        <v>862.37000000000262</v>
      </c>
      <c r="BF28" s="325">
        <f t="shared" ref="BF28:BF31" si="587">BE28-BD28</f>
        <v>362.37000000000262</v>
      </c>
      <c r="BG28" s="326">
        <f t="shared" ref="BG28:BG31" si="588">BE28/BD28</f>
        <v>1.7247400000000053</v>
      </c>
      <c r="BH28" s="325">
        <f>INDEX('SO MEI 2026 REV 4'!$B$6:$BH$52,MATCH(B28,'SO MEI 2026 REV 4'!$B$6:$B$52,0),MATCH($BH$3,'SO MEI 2026 REV 4'!$B$5:$XH$5,0))</f>
        <v>4000</v>
      </c>
      <c r="BI28" s="325">
        <f>INDEX('Summary sales'!$A$6:$BX$50,MATCH($B28,'Summary sales'!$A$6:$A$50,0),MATCH($BH$3,'Summary sales'!$A$7:$BX$7,0))</f>
        <v>3736.5999999998603</v>
      </c>
      <c r="BJ28" s="325">
        <f t="shared" ref="BJ28:BJ31" si="589">BI28-BH28</f>
        <v>-263.4000000001397</v>
      </c>
      <c r="BK28" s="326">
        <f t="shared" ref="BK28:BK31" si="590">BI28/BH28</f>
        <v>0.93414999999996506</v>
      </c>
      <c r="BL28" s="325">
        <f>INDEX('SO MEI 2026 REV 4'!$B$6:$BH$52,MATCH(B28,'SO MEI 2026 REV 4'!$B$6:$B$52,0),MATCH($BL$3,'SO MEI 2026 REV 4'!$B$5:$XH$5,0))</f>
        <v>9000.0570967741915</v>
      </c>
      <c r="BM28" s="325">
        <f>INDEX('Summary sales'!$A$6:$BX$50,MATCH($B28,'Summary sales'!$A$6:$A$50,0),MATCH($BL$3,'Summary sales'!$A$7:$BX$7,0))</f>
        <v>9543.5699999998324</v>
      </c>
      <c r="BN28" s="325">
        <f t="shared" ref="BN28:BN31" si="591">BM28-BL28</f>
        <v>543.51290322564091</v>
      </c>
      <c r="BO28" s="326">
        <f t="shared" ref="BO28:BO31" si="592">BM28/BL28</f>
        <v>1.0603899394616561</v>
      </c>
      <c r="BP28" s="325">
        <f>INDEX('SO MEI 2026 REV 4'!$B$6:$BH$52,MATCH(B28,'SO MEI 2026 REV 4'!$B$6:$B$52,0),MATCH($BP$3,'SO MEI 2026 REV 4'!$B$5:$XH$5,0))</f>
        <v>1300</v>
      </c>
      <c r="BQ28" s="325">
        <f>INDEX('Summary sales'!$A$6:$BX$50,MATCH($B28,'Summary sales'!$A$6:$A$50,0),MATCH($BP$3,'Summary sales'!$A$7:$BX$7,0))</f>
        <v>1344.859999999986</v>
      </c>
      <c r="BR28" s="325">
        <f t="shared" ref="BR28:BR31" si="593">BQ28-BP28</f>
        <v>44.85999999998603</v>
      </c>
      <c r="BS28" s="326">
        <f t="shared" ref="BS28:BS31" si="594">BQ28/BP28</f>
        <v>1.0345076923076815</v>
      </c>
      <c r="BT28" s="325">
        <f>INDEX('SO MEI 2026 REV 4'!$B$6:$BH$52,MATCH(B28,'SO MEI 2026 REV 4'!$B$6:$B$52,0),MATCH($BT$3,'SO MEI 2026 REV 4'!$B$5:$XH$5,0))</f>
        <v>1000</v>
      </c>
      <c r="BU28" s="325">
        <f>INDEX('Summary sales'!$A$6:$BX$50,MATCH($B28,'Summary sales'!$A$6:$A$50,0),MATCH($BT$3,'Summary sales'!$A$7:$BX$7,0))</f>
        <v>696.84400000004098</v>
      </c>
      <c r="BV28" s="325">
        <f t="shared" ref="BV28:BV31" si="595">BU28-BT28</f>
        <v>-303.15599999995902</v>
      </c>
      <c r="BW28" s="326">
        <f t="shared" ref="BW28:BW31" si="596">BU28/BT28</f>
        <v>0.69684400000004099</v>
      </c>
      <c r="BX28" s="325">
        <f>INDEX('SO MEI 2026 REV 4'!$B$6:$BH$52,MATCH(B28,'SO MEI 2026 REV 4'!$B$6:$B$52,0),MATCH($BX$3,'SO MEI 2026 REV 4'!$B$5:$XH$5,0))</f>
        <v>5500</v>
      </c>
      <c r="BY28" s="325">
        <f ca="1">INDEX('Summary sales'!$A$6:$BX$50,MATCH($B28,'Summary sales'!$A$6:$A$50,0),MATCH($BX$3,'Summary sales'!$A$7:$BX$7,0))</f>
        <v>5785.0599999999995</v>
      </c>
      <c r="BZ28" s="325">
        <f t="shared" ref="BZ28:BZ31" ca="1" si="597">BY28-BX28</f>
        <v>285.05999999999949</v>
      </c>
      <c r="CA28" s="326">
        <f t="shared" ref="CA28:CA31" ca="1" si="598">BY28/BX28</f>
        <v>1.0518290909090908</v>
      </c>
      <c r="CB28" s="325">
        <f>INDEX('SO MEI 2026 REV 4'!$B$6:$BH$52,MATCH(B28,'SO MEI 2026 REV 4'!$B$6:$B$52,0),MATCH($CB$3,'SO MEI 2026 REV 4'!$B$5:$XH$5,0))</f>
        <v>70.054838709677327</v>
      </c>
      <c r="CC28" s="325">
        <f>INDEX('Summary sales'!$A$6:$BX$50,MATCH($B28,'Summary sales'!$A$6:$A$50,0),MATCH($CB$3,'Summary sales'!$A$7:$BX$7,0))</f>
        <v>0</v>
      </c>
      <c r="CD28" s="325">
        <f t="shared" ref="CD28:CD31" si="599">CC28-CB28</f>
        <v>-70.054838709677327</v>
      </c>
      <c r="CE28" s="326">
        <f t="shared" ref="CE28:CE31" si="600">CC28/CB28</f>
        <v>0</v>
      </c>
      <c r="CF28" s="325">
        <f>INDEX('SO MEI 2026 REV 4'!$B$6:$BH$52,MATCH(B28,'SO MEI 2026 REV 4'!$B$6:$B$52,0),MATCH($CF$3,'SO MEI 2026 REV 4'!$B$5:$XH$5,0))</f>
        <v>89.451612903225808</v>
      </c>
      <c r="CG28" s="325">
        <f>INDEX('Summary sales'!$A$6:$BX$50,MATCH($B28,'Summary sales'!$A$6:$A$50,0),MATCH($CF$3,'Summary sales'!$A$7:$BX$7,0))</f>
        <v>20</v>
      </c>
      <c r="CH28" s="325">
        <f t="shared" ref="CH28:CH31" si="601">CG28-CF28</f>
        <v>-69.451612903225808</v>
      </c>
      <c r="CI28" s="326">
        <f t="shared" ref="CI28:CI31" si="602">CG28/CF28</f>
        <v>0.22358456545257843</v>
      </c>
      <c r="CJ28" s="325">
        <f>INDEX('SO MEI 2026 REV 4'!$B$6:$BH$52,MATCH(B28,'SO MEI 2026 REV 4'!$B$6:$B$52,0),MATCH($CJ$3,'SO MEI 2026 REV 4'!$B$5:$XH$5,0))</f>
        <v>3500</v>
      </c>
      <c r="CK28" s="325">
        <f>INDEX('Summary sales'!$A$6:$BX$50,MATCH($B28,'Summary sales'!$A$6:$A$50,0),MATCH($CJ$3,'Summary sales'!$A$7:$BX$7,0))</f>
        <v>3555.8999999999069</v>
      </c>
      <c r="CL28" s="325">
        <f t="shared" ref="CL28:CL31" si="603">CK28-CJ28</f>
        <v>55.899999999906868</v>
      </c>
      <c r="CM28" s="326">
        <f t="shared" ref="CM28:CM31" si="604">CK28/CJ28</f>
        <v>1.0159714285714019</v>
      </c>
      <c r="CN28" s="325">
        <f>INDEX('SO MEI 2026 REV 4'!$B$6:$BH$52,MATCH(B28,'SO MEI 2026 REV 4'!$B$6:$B$52,0),MATCH($CN$3,'SO MEI 2026 REV 4'!$B$5:$XH$5,0))</f>
        <v>3000</v>
      </c>
      <c r="CO28" s="325">
        <f>INDEX('Summary sales'!$A$6:$BX$50,MATCH($B28,'Summary sales'!$A$6:$A$50,0),MATCH($CN$3,'Summary sales'!$A$7:$BX$7,0))</f>
        <v>5393.7000000001863</v>
      </c>
      <c r="CP28" s="325">
        <f t="shared" ref="CP28:CP31" si="605">CO28-CN28</f>
        <v>2393.7000000001863</v>
      </c>
      <c r="CQ28" s="325">
        <f>INDEX('SO MEI 2026 REV 4'!$B$6:$BH$52,MATCH(B28,'SO MEI 2026 REV 4'!$B$6:$B$52,0),MATCH($CQ$3,'SO MEI 2026 REV 4'!$B$5:$XH$5,0))</f>
        <v>0</v>
      </c>
      <c r="CR28" s="325">
        <f>INDEX('Summary sales'!$A$6:$BX$50,MATCH($B28,'Summary sales'!$A$6:$A$50,0),MATCH($CQ$3,'Summary sales'!$A$7:$BX$7,0))</f>
        <v>0</v>
      </c>
      <c r="CS28" s="325">
        <f t="shared" ref="CS28:CS34" si="606">CR28-CQ28</f>
        <v>0</v>
      </c>
      <c r="CT28" s="326">
        <f t="shared" ref="CT28:CT31" si="607">CO28/CN28</f>
        <v>1.797900000000062</v>
      </c>
      <c r="CU28" s="325">
        <f>INDEX('SO MEI 2026 REV 4'!$B$6:$BH$52,MATCH(B28,'SO MEI 2026 REV 4'!$B$6:$B$52,0),MATCH($CU$3,'SO MEI 2026 REV 4'!$B$5:$XH$5,0))</f>
        <v>2000</v>
      </c>
      <c r="CV28" s="325">
        <f>INDEX('Summary sales'!$A$6:$BX$50,MATCH($B28,'Summary sales'!$A$6:$A$50,0),MATCH($CU$3,'Summary sales'!$A$7:$BX$7,0))</f>
        <v>5558.4099999999162</v>
      </c>
      <c r="CW28" s="325">
        <f t="shared" ref="CW28:CW31" si="608">CV28-CU28</f>
        <v>3558.4099999999162</v>
      </c>
      <c r="CX28" s="326">
        <f t="shared" ref="CX28:CX31" si="609">CV28/CU28</f>
        <v>2.779204999999958</v>
      </c>
      <c r="CY28" s="325">
        <f>INDEX('SO MEI 2026 REV 4'!$B$6:$BH$52,MATCH(B28,'SO MEI 2026 REV 4'!$B$6:$B$52,0),MATCH($CY$3,'SO MEI 2026 REV 4'!$B$5:$XH$5,0))</f>
        <v>5000</v>
      </c>
      <c r="CZ28" s="325">
        <f>INDEX('Summary sales'!$A$6:$BX$50,MATCH($B28,'Summary sales'!$A$6:$A$50,0),MATCH($CY$3,'Summary sales'!$A$7:$BX$7,0))</f>
        <v>10143.200000000186</v>
      </c>
      <c r="DA28" s="325">
        <f t="shared" ref="DA28:DA31" si="610">CZ28-CY28</f>
        <v>5143.2000000001863</v>
      </c>
      <c r="DB28" s="326">
        <f t="shared" ref="DB28:DB31" si="611">CZ28/CY28</f>
        <v>2.0286400000000371</v>
      </c>
      <c r="DC28" s="325">
        <f>INDEX('SO MEI 2026 REV 4'!$B$6:$BH$52,MATCH(B28,'SO MEI 2026 REV 4'!$B$6:$B$52,0),MATCH($DC$3,'SO MEI 2026 REV 4'!$B$5:$XH$5,0))</f>
        <v>16000</v>
      </c>
      <c r="DD28" s="325">
        <f>INDEX('Summary sales'!$A$6:$BX$50,MATCH($B28,'Summary sales'!$A$6:$A$50,0),MATCH($DC$3,'Summary sales'!$A$7:$BX$7,0))</f>
        <v>10587.030000001192</v>
      </c>
      <c r="DE28" s="325">
        <f t="shared" ref="DE28:DE31" si="612">DD28-DC28</f>
        <v>-5412.9699999988079</v>
      </c>
      <c r="DF28" s="326">
        <f t="shared" ref="DF28:DF31" si="613">DD28/DC28</f>
        <v>0.66168937500007452</v>
      </c>
      <c r="DG28" s="325">
        <f>INDEX('SO MEI 2026 REV 4'!$B$6:$BH$52,MATCH(B28,'SO MEI 2026 REV 4'!$B$6:$B$52,0),MATCH($DG$3,'SO MEI 2026 REV 4'!$B$5:$XH$5,0))</f>
        <v>2020.8603225806426</v>
      </c>
      <c r="DH28" s="325">
        <f>INDEX('Summary sales'!$A$6:$BX$50,MATCH($B28,'Summary sales'!$A$6:$A$50,0),MATCH($DG$3,'Summary sales'!$A$7:$BX$7,0))</f>
        <v>2030.3499999996275</v>
      </c>
      <c r="DI28" s="325">
        <f t="shared" ref="DI28:DI31" si="614">DH28-DG28</f>
        <v>9.4896774189849111</v>
      </c>
      <c r="DJ28" s="326">
        <f t="shared" ref="DJ28:DJ31" si="615">DH28/DG28</f>
        <v>1.0046958601309302</v>
      </c>
      <c r="DK28" s="325">
        <f>INDEX('SO MEI 2026 REV 4'!$B$6:$BH$52,MATCH(B28,'SO MEI 2026 REV 4'!$B$6:$B$52,0),MATCH($DK$3,'SO MEI 2026 REV 4'!$B$5:$XH$5,0))</f>
        <v>800</v>
      </c>
      <c r="DL28" s="325">
        <f>INDEX('Summary sales'!$A$6:$BX$50,MATCH($B28,'Summary sales'!$A$6:$A$50,0),MATCH($DK$3,'Summary sales'!$A$7:$BX$7,0))</f>
        <v>671.42999999993481</v>
      </c>
      <c r="DM28" s="325">
        <f t="shared" ref="DM28:DM31" si="616">DL28-DK28</f>
        <v>-128.57000000006519</v>
      </c>
      <c r="DN28" s="326">
        <f t="shared" ref="DN28:DN31" si="617">DL28/DK28</f>
        <v>0.83928749999991847</v>
      </c>
      <c r="DO28" s="325">
        <f>INDEX('SO MEI 2026 REV 4'!$B$6:$BH$52,MATCH(B28,'SO MEI 2026 REV 4'!$B$6:$B$52,0),MATCH($DO$3,'SO MEI 2026 REV 4'!$B$5:$XH$5,0))</f>
        <v>7200</v>
      </c>
      <c r="DP28" s="325">
        <f>INDEX('Summary sales'!$A$6:$BX$50,MATCH($B28,'Summary sales'!$A$6:$A$50,0),MATCH($DO$3,'Summary sales'!$A$7:$BX$7,0))</f>
        <v>8724.3499999996275</v>
      </c>
      <c r="DQ28" s="325">
        <f t="shared" ref="DQ28:DQ31" si="618">DP28-DO28</f>
        <v>1524.3499999996275</v>
      </c>
      <c r="DR28" s="326">
        <f t="shared" ref="DR28:DR31" si="619">DP28/DO28</f>
        <v>1.211715277777726</v>
      </c>
      <c r="DS28" s="325">
        <f>INDEX('SO MEI 2026 REV 4'!$B$6:$BH$52,MATCH(B28,'SO MEI 2026 REV 4'!$B$6:$B$52,0),MATCH($DS$3,'SO MEI 2026 REV 4'!$B$5:$XH$5,0))</f>
        <v>3499.876774193548</v>
      </c>
      <c r="DT28" s="325">
        <f>INDEX('Summary sales'!$A$6:$BX$50,MATCH($B28,'Summary sales'!$A$6:$A$50,0),MATCH($DS$3,'Summary sales'!$A$7:$BX$7,0))</f>
        <v>3354.2699999999895</v>
      </c>
      <c r="DU28" s="325">
        <f t="shared" ref="DU28:DU31" si="620">DT28-DS28</f>
        <v>-145.60677419355852</v>
      </c>
      <c r="DV28" s="326">
        <f t="shared" ref="DV28:DV31" si="621">DT28/DS28</f>
        <v>0.95839659976968483</v>
      </c>
      <c r="DW28" s="325">
        <f>INDEX('SO MEI 2026 REV 4'!$B$6:$BH$52,MATCH(B28,'SO MEI 2026 REV 4'!$B$6:$B$52,0),MATCH($DW$3,'SO MEI 2026 REV 4'!$B$5:$XH$5,0))</f>
        <v>2043.2745161290325</v>
      </c>
      <c r="DX28" s="325">
        <f>INDEX('Summary sales'!$A$6:$BX$50,MATCH($B28,'Summary sales'!$A$6:$A$50,0),MATCH($DW$3,'Summary sales'!$A$7:$BX$7,0))</f>
        <v>1071.6599999999162</v>
      </c>
      <c r="DY28" s="325">
        <f t="shared" ref="DY28:DY31" si="622">DX28-DW28</f>
        <v>-971.61451612911628</v>
      </c>
      <c r="DZ28" s="326">
        <f t="shared" ref="DZ28:DZ31" si="623">DX28/DW28</f>
        <v>0.52448165507891109</v>
      </c>
      <c r="EA28" s="325">
        <f>INDEX('SO MEI 2026 REV 4'!$B$6:$BH$52,MATCH(B28,'SO MEI 2026 REV 4'!$B$6:$B$52,0),MATCH($EA$3,'SO MEI 2026 REV 4'!$B$5:$XH$5,0))</f>
        <v>1999.5303225806451</v>
      </c>
      <c r="EB28" s="325">
        <f>INDEX('Summary sales'!$A$6:$BX$50,MATCH($B28,'Summary sales'!$A$6:$A$50,0),MATCH($EA$3,'Summary sales'!$A$7:$BX$7,0))</f>
        <v>2145.3399999999674</v>
      </c>
      <c r="EC28" s="325">
        <f t="shared" ref="EC28:EC31" si="624">EB28-EA28</f>
        <v>145.80967741932227</v>
      </c>
      <c r="ED28" s="326">
        <f t="shared" ref="ED28:ED31" si="625">EB28/EA28</f>
        <v>1.0729219636095024</v>
      </c>
      <c r="EE28" s="325">
        <f>INDEX('SO MEI 2026 REV 4'!$B$6:$BH$52,MATCH(B28,'SO MEI 2026 REV 4'!$B$6:$B$52,0),MATCH($EE$3,'SO MEI 2026 REV 4'!$B$5:$XH$5,0))</f>
        <v>1000</v>
      </c>
      <c r="EF28" s="325">
        <f>INDEX('Summary sales'!$A$6:$BX$50,MATCH($B28,'Summary sales'!$A$6:$A$50,0),MATCH($EE$3,'Summary sales'!$A$7:$BX$7,0))</f>
        <v>1450.3000000000466</v>
      </c>
      <c r="EG28" s="325">
        <f t="shared" ref="EG28:EG31" si="626">EF28-EE28</f>
        <v>450.30000000004657</v>
      </c>
      <c r="EH28" s="326">
        <f t="shared" ref="EH28:EH31" si="627">EF28/EE28</f>
        <v>1.4503000000000466</v>
      </c>
      <c r="EI28" s="325">
        <f>INDEX('SO MEI 2026 REV 4'!$B$6:$BH$52,MATCH(B28,'SO MEI 2026 REV 4'!$B$6:$B$52,0),MATCH($EI$3,'SO MEI 2026 REV 4'!$B$5:$XH$5,0))</f>
        <v>11007.047419354845</v>
      </c>
      <c r="EJ28" s="325">
        <f>INDEX('Summary sales'!$A$6:$BX$50,MATCH($B28,'Summary sales'!$A$6:$A$50,0),MATCH($EI$3,'Summary sales'!$A$7:$BX$7,0))</f>
        <v>11859.839999999851</v>
      </c>
      <c r="EK28" s="325">
        <f t="shared" ref="EK28:EK31" si="628">EJ28-EI28</f>
        <v>852.79258064500573</v>
      </c>
      <c r="EL28" s="326">
        <f t="shared" ref="EL28:EL31" si="629">EJ28/EI28</f>
        <v>1.0774769607284012</v>
      </c>
      <c r="EM28" s="325">
        <f>INDEX('SO MEI 2026 REV 4'!$B$6:$BH$52,MATCH(B28,'SO MEI 2026 REV 4'!$B$6:$B$52,0),MATCH($EM$3,'SO MEI 2026 REV 4'!$B$5:$XH$5,0))</f>
        <v>1519.5448387096778</v>
      </c>
      <c r="EN28" s="325">
        <f>INDEX('Summary sales'!$A$6:$BX$50,MATCH($B28,'Summary sales'!$A$6:$A$50,0),MATCH($EM$3,'Summary sales'!$A$7:$BX$7,0))</f>
        <v>2417.8500000000931</v>
      </c>
      <c r="EO28" s="325">
        <f t="shared" ref="EO28:EO31" si="630">EN28-EM28</f>
        <v>898.3051612904153</v>
      </c>
      <c r="EP28" s="326">
        <f t="shared" ref="EP28:EP31" si="631">EN28/EM28</f>
        <v>1.5911672616737071</v>
      </c>
      <c r="EQ28" s="325">
        <f>INDEX('SO MEI 2026 REV 4'!$B$6:$BH$52,MATCH(B28,'SO MEI 2026 REV 4'!$B$6:$B$52,0),MATCH($EQ$3,'SO MEI 2026 REV 4'!$B$5:$XH$5,0))</f>
        <v>3999.6741935483842</v>
      </c>
      <c r="ER28" s="325">
        <f>INDEX('Summary sales'!$A$6:$BX$50,MATCH($B28,'Summary sales'!$A$6:$A$50,0),MATCH($EQ$3,'Summary sales'!$A$7:$BX$7,0))</f>
        <v>4186.8300000000745</v>
      </c>
      <c r="ES28" s="325">
        <f t="shared" ref="ES28:ES31" si="632">ER28-EQ28</f>
        <v>187.1558064516903</v>
      </c>
      <c r="ET28" s="326">
        <f t="shared" ref="ET28:ET31" si="633">ER28/EQ28</f>
        <v>1.0467927629589378</v>
      </c>
      <c r="EU28" s="325">
        <f>INDEX('SO MEI 2026 REV 4'!$B$6:$BH$52,MATCH(B28,'SO MEI 2026 REV 4'!$B$6:$B$52,0),MATCH($EU$3,'SO MEI 2026 REV 4'!$B$5:$XH$5,0))</f>
        <v>7000</v>
      </c>
      <c r="EV28" s="325">
        <f>INDEX('Summary sales'!$A$6:$BX$50,MATCH(B28,'Summary sales'!$A$6:$A$50,0),MATCH($EU$3,'Summary sales'!$A$7:$BX$7,0))</f>
        <v>7530.1799999999348</v>
      </c>
      <c r="EW28" s="325">
        <f t="shared" ref="EW28:EW31" si="634">EV28-EU28</f>
        <v>530.17999999993481</v>
      </c>
      <c r="EX28" s="326">
        <f t="shared" ref="EX28:EX31" si="635">EV28/EU28</f>
        <v>1.0757399999999906</v>
      </c>
      <c r="EY28" s="325">
        <f>INDEX('SO MEI 2026 REV 4'!$B$6:$BH$52,MATCH(B28,'SO MEI 2026 REV 4'!$B$6:$B$52,0),MATCH($EY$3,'SO MEI 2026 REV 4'!$B$5:$XH$5,0))</f>
        <v>5000</v>
      </c>
      <c r="EZ28" s="325">
        <f>INDEX('Summary sales'!$A$6:$BX$50,MATCH($B28,'Summary sales'!$A$6:$A$50,0),MATCH($EY$3,'Summary sales'!$A$7:$BX$7,0))</f>
        <v>11013.789999999804</v>
      </c>
      <c r="FA28" s="325">
        <f t="shared" ref="FA28:FA31" si="636">EZ28-EY28</f>
        <v>6013.7899999998044</v>
      </c>
      <c r="FB28" s="326">
        <f t="shared" ref="FB28:FB31" si="637">EZ28/EY28</f>
        <v>2.2027579999999607</v>
      </c>
      <c r="FC28" s="325">
        <f>INDEX('SO MEI 2026 REV 4'!$B$6:$BH$52,MATCH(B28,'SO MEI 2026 REV 4'!$B$6:$B$52,0),MATCH($FC$3,'SO MEI 2026 REV 4'!$B$5:$XH$5,0))</f>
        <v>42000</v>
      </c>
      <c r="FD28" s="325">
        <f>INDEX('Summary sales'!$A$6:$BX$50,MATCH($B28,'Summary sales'!$A$6:$A$50,0),MATCH($FC$3,'Summary sales'!$A$7:$BX$7,0))</f>
        <v>53079.780000001192</v>
      </c>
      <c r="FE28" s="325">
        <f t="shared" ref="FE28:FE31" si="638">FD28-FC28</f>
        <v>11079.780000001192</v>
      </c>
      <c r="FF28" s="326">
        <f t="shared" ref="FF28:FF31" si="639">FD28/FC28</f>
        <v>1.2638042857143141</v>
      </c>
      <c r="FG28" s="325">
        <f>INDEX('SO MEI 2026 REV 4'!$B$6:$BH$52,MATCH(B28,'SO MEI 2026 REV 4'!$B$6:$B$52,0),MATCH($FG$3,'SO MEI 2026 REV 4'!$B$5:$XH$5,0))</f>
        <v>8000</v>
      </c>
      <c r="FH28" s="325">
        <f>INDEX('Summary sales'!$A$6:$BX$50,MATCH(B28,'Summary sales'!$A$6:$A$50,0),MATCH($FG$3,'Summary sales'!$A$7:$BX$7,0))</f>
        <v>1551.4399999999441</v>
      </c>
      <c r="FI28" s="325">
        <f t="shared" ref="FI28:FI31" si="640">FH28-FG28</f>
        <v>-6448.5600000000559</v>
      </c>
      <c r="FJ28" s="326">
        <f t="shared" ref="FJ28:FJ31" si="641">FH28/FG28</f>
        <v>0.19392999999999302</v>
      </c>
      <c r="FK28" s="325">
        <f>INDEX('SO MEI 2026 REV 4'!$B$6:$BH$52,MATCH(B28,'SO MEI 2026 REV 4'!$B$6:$B$52,0),MATCH($FK$3,'SO MEI 2026 REV 4'!$B$5:$XH$5,0))</f>
        <v>3500</v>
      </c>
      <c r="FL28" s="325">
        <f>INDEX('Summary sales'!$A$6:$BX$50,MATCH(B28,'Summary sales'!$A$6:$A$50,0),MATCH($FK$3,'Summary sales'!$A$7:$BX$7,0))</f>
        <v>4644</v>
      </c>
      <c r="FM28" s="325">
        <f t="shared" ref="FM28:FM31" si="642">FL28-FK28</f>
        <v>1144</v>
      </c>
      <c r="FN28" s="326">
        <f t="shared" ref="FN28:FN31" si="643">FL28/FK28</f>
        <v>1.326857142857143</v>
      </c>
      <c r="FO28" s="325">
        <f>INDEX('SO MEI 2026 REV 4'!$B$6:$BH$52,MATCH(B28,'SO MEI 2026 REV 4'!$B$6:$B$52,0),MATCH($FO$3,'SO MEI 2026 REV 4'!$B$5:$XH$5,0))</f>
        <v>726.8151612903232</v>
      </c>
      <c r="FP28" s="325">
        <f>INDEX('Summary sales'!$A$6:$BX$50,MATCH(B28,'Summary sales'!$A$6:$A$50,0),MATCH($FO$3,'Summary sales'!$A$7:$BX$7,0))</f>
        <v>842.4100000000326</v>
      </c>
      <c r="FQ28" s="325">
        <f t="shared" ref="FQ28:FQ31" si="644">FP28-FO28</f>
        <v>115.59483870970939</v>
      </c>
      <c r="FR28" s="326">
        <f t="shared" ref="FR28:FR31" si="645">FP28/FO28</f>
        <v>1.1590429656207124</v>
      </c>
      <c r="FS28" s="325">
        <f>INDEX('SO MEI 2026 REV 4'!$B$6:$BH$52,MATCH(B28,'SO MEI 2026 REV 4'!$B$6:$B$52,0),MATCH($FS$3,'SO MEI 2026 REV 4'!$B$5:$XH$5,0))</f>
        <v>3018.0416129032269</v>
      </c>
      <c r="FT28" s="325">
        <f>INDEX('Summary sales'!$A$6:$BX$50,MATCH(B28,'Summary sales'!$A$6:$A$50,0),MATCH($FS$3,'Summary sales'!$A$7:$BX$7,0))</f>
        <v>0</v>
      </c>
      <c r="FU28" s="325">
        <f t="shared" ref="FU28:FU31" si="646">FT28-FS28</f>
        <v>-3018.0416129032269</v>
      </c>
      <c r="FV28" s="326">
        <f t="shared" ref="FV28:FV31" si="647">FT28/FS28</f>
        <v>0</v>
      </c>
      <c r="FW28" s="325">
        <f>INDEX('SO MEI 2026 REV 4'!$B$6:$BH$52,MATCH(B28,'SO MEI 2026 REV 4'!$B$6:$B$52,0),MATCH($FW$3,'SO MEI 2026 REV 4'!$B$5:$XH$5,0))</f>
        <v>2044.9996774193546</v>
      </c>
      <c r="FX28" s="325">
        <f>INDEX('Summary sales'!$A$6:$BX$50,MATCH(B28,'Summary sales'!$A$6:$A$50,0),MATCH($FW$3,'Summary sales'!$A$7:$BX$7,0))</f>
        <v>2121.7700000000186</v>
      </c>
      <c r="FY28" s="325">
        <f t="shared" ref="FY28:FY31" si="648">FX28-FW28</f>
        <v>76.770322580664015</v>
      </c>
      <c r="FZ28" s="326">
        <f t="shared" ref="FZ28:FZ31" si="649">FX28/FW28</f>
        <v>1.0375405059611269</v>
      </c>
      <c r="GA28" s="325">
        <f>INDEX('SO MEI 2026 REV 4'!$B$6:$BH$52,MATCH(B28,'SO MEI 2026 REV 4'!$B$6:$B$52,0),MATCH($GA$3,'SO MEI 2026 REV 4'!$B$5:$XH$5,0))</f>
        <v>369.61070967741654</v>
      </c>
      <c r="GB28" s="325">
        <f>INDEX('Summary sales'!$A$6:$BX$50,MATCH(B28,'Summary sales'!$A$6:$A$50,0),MATCH($GA$3,'Summary sales'!$A$7:$BX$7,0))</f>
        <v>0</v>
      </c>
      <c r="GC28" s="325">
        <f t="shared" ref="GC28:GC31" si="650">GB28-GA28</f>
        <v>-369.61070967741654</v>
      </c>
      <c r="GD28" s="326">
        <f t="shared" ref="GD28:GD31" si="651">GB28/GA28</f>
        <v>0</v>
      </c>
      <c r="GE28" s="325">
        <f>INDEX('SO MEI 2026 REV 4'!$B$6:$BH$52,MATCH(B28,'SO MEI 2026 REV 4'!$B$6:$B$52,0),MATCH($GE$3,'SO MEI 2026 REV 4'!$B$5:$XH$5,0))</f>
        <v>0</v>
      </c>
      <c r="GF28" s="325">
        <f>INDEX('Summary sales'!$A$6:$BX$50,MATCH(B28,'Summary sales'!$A$6:$A$50,0),MATCH($GE$3,'Summary sales'!$A$7:$BX$7,0))</f>
        <v>0</v>
      </c>
      <c r="GG28" s="325">
        <f t="shared" ref="GG28:GG31" si="652">GF28-GE28</f>
        <v>0</v>
      </c>
      <c r="GH28" s="326" t="e">
        <f t="shared" ref="GH28:GH31" si="653">GF28/GE28</f>
        <v>#DIV/0!</v>
      </c>
      <c r="GI28" s="325">
        <f>INDEX('SO MEI 2026 REV 4'!$B$6:$BH$52,MATCH(B28,'SO MEI 2026 REV 4'!$B$6:$B$52,0),MATCH($GI$3,'SO MEI 2026 REV 4'!$B$5:$XH$5,0))</f>
        <v>0</v>
      </c>
      <c r="GJ28" s="325">
        <f>INDEX('Summary sales'!$A$6:$BX$50,MATCH($B28,'Summary sales'!$A$6:$A$50,0),MATCH($GI$3,'Summary sales'!$A$7:$BX$7,0))</f>
        <v>0</v>
      </c>
      <c r="GK28" s="325">
        <f t="shared" ref="GK28:GK31" si="654">GJ28-GI28</f>
        <v>0</v>
      </c>
      <c r="GL28" s="326" t="e">
        <f t="shared" ref="GL28:GL31" si="655">GJ28/GI28</f>
        <v>#DIV/0!</v>
      </c>
      <c r="GM28" s="325">
        <f>INDEX('SO MEI 2026 REV 4'!$B$6:$BH$52,MATCH(B28,'SO MEI 2026 REV 4'!$B$6:$B$52,0),MATCH($GM$3,'SO MEI 2026 REV 4'!$B$5:$XH$5,0))</f>
        <v>1121.900322580635</v>
      </c>
      <c r="GN28" s="325">
        <f>INDEX('Summary sales'!$A$6:$BX$50,MATCH($B28,'Summary sales'!$A$6:$A$50,0),MATCH($GM$3,'Summary sales'!$A$7:$BX$7,0))</f>
        <v>1447.8900000001304</v>
      </c>
      <c r="GO28" s="325">
        <f t="shared" ref="GO28:GO31" si="656">GN28-GM28</f>
        <v>325.98967741949537</v>
      </c>
      <c r="GP28" s="326">
        <f t="shared" ref="GP28:GP31" si="657">GN28/GM28</f>
        <v>1.2905691984022629</v>
      </c>
      <c r="GQ28" s="325">
        <f>INDEX('SO MEI 2026 REV 4'!$B$6:$BH$52,MATCH(B28,'SO MEI 2026 REV 4'!$B$6:$B$52,0),MATCH($GQ$3,'SO MEI 2026 REV 4'!$B$5:$XH$5,0))</f>
        <v>1800</v>
      </c>
      <c r="GR28" s="325">
        <f>INDEX('Summary sales'!$A$6:$BX$50,MATCH(B28,'Summary sales'!$A$6:$A$50,0),MATCH($GQ$3,'Summary sales'!$A$7:$BX$7,0))</f>
        <v>2017.4969999999739</v>
      </c>
      <c r="GS28" s="325">
        <f t="shared" ref="GS28:GS31" si="658">GR28-GQ28</f>
        <v>217.49699999997392</v>
      </c>
      <c r="GT28" s="326">
        <f t="shared" ref="GT28:GT31" si="659">GR28/GQ28</f>
        <v>1.1208316666666522</v>
      </c>
      <c r="GU28" s="325">
        <f>INDEX('SO MEI 2026 REV 4'!$B$6:$BH$52,MATCH(B28,'SO MEI 2026 REV 4'!$B$6:$B$52,0),MATCH($GU$3,'SO MEI 2026 REV 4'!$B$5:$XH$5,0))</f>
        <v>2499.7025806451697</v>
      </c>
      <c r="GV28" s="325">
        <f>INDEX('Summary sales'!$A$6:$BX$50,MATCH(B28,'Summary sales'!$A$6:$A$50,0),MATCH($GU$3,'Summary sales'!$A$7:$BX$7,0))</f>
        <v>3222.1400000001304</v>
      </c>
      <c r="GW28" s="325">
        <f t="shared" ref="GW28:GW31" si="660">GV28-GU28</f>
        <v>722.43741935496064</v>
      </c>
      <c r="GX28" s="326">
        <f t="shared" ref="GX28:GX31" si="661">GV28/GU28</f>
        <v>1.2890093505318143</v>
      </c>
      <c r="GY28" s="325">
        <f>INDEX('SO MEI 2026 REV 4'!$B$6:$BH$52,MATCH(B28,'SO MEI 2026 REV 4'!$B$6:$B$52,0),MATCH($GY$3,'SO MEI 2026 REV 4'!$B$5:$XH$5,0))</f>
        <v>6600.0622580645213</v>
      </c>
      <c r="GZ28" s="325">
        <f>INDEX('Summary sales'!$A$6:$BX$50,MATCH(B28,'Summary sales'!$A$6:$A$50,0),MATCH($GY$3,'Summary sales'!$A$7:$BX$7,0))</f>
        <v>13915.34</v>
      </c>
      <c r="HA28" s="325">
        <f t="shared" ref="HA28:HA31" si="662">GZ28-GY28</f>
        <v>7315.2777419354788</v>
      </c>
      <c r="HB28" s="326">
        <f t="shared" ref="HB28:HB31" si="663">GZ28/GY28</f>
        <v>2.1083649601936778</v>
      </c>
      <c r="HC28" s="325">
        <f>INDEX('SO MEI 2026 REV 4'!$B$6:$BH$52,MATCH(B28,'SO MEI 2026 REV 4'!$B$6:$B$52,0),MATCH($HC$3,'SO MEI 2026 REV 4'!$B$5:$XH$5,0))</f>
        <v>20000</v>
      </c>
      <c r="HD28" s="325">
        <f>INDEX('Summary sales'!$A$6:$BX$50,MATCH(B28,'Summary sales'!$A$6:$A$50,0),MATCH($HC$3,'Summary sales'!$A$7:$BX$7,0))</f>
        <v>4765.625</v>
      </c>
      <c r="HE28" s="325">
        <f t="shared" ref="HE28:HE31" si="664">HD28-HC28</f>
        <v>-15234.375</v>
      </c>
      <c r="HF28" s="366">
        <f t="shared" ref="HF28:HF31" si="665">HD28/HC28</f>
        <v>0.23828125</v>
      </c>
    </row>
    <row r="29" spans="1:214" ht="15" customHeight="1">
      <c r="A29" s="641"/>
      <c r="B29" s="323">
        <f t="shared" ref="B29:B31" si="666">B28+1</f>
        <v>46161</v>
      </c>
      <c r="C29" s="324" t="str">
        <f t="shared" si="558"/>
        <v>Sel</v>
      </c>
      <c r="D29" s="325">
        <f t="shared" si="559"/>
        <v>212877.61587096774</v>
      </c>
      <c r="E29" s="325">
        <f t="shared" ca="1" si="560"/>
        <v>213646.24899999239</v>
      </c>
      <c r="F29" s="325">
        <f t="shared" ca="1" si="561"/>
        <v>768.63312902464531</v>
      </c>
      <c r="G29" s="326">
        <f t="shared" ca="1" si="562"/>
        <v>1.0036106808406315</v>
      </c>
      <c r="H29" s="325">
        <f>INDEX('SO MEI 2026 REV 4'!$B$6:$BH$52,MATCH(B29,'SO MEI 2026 REV 4'!$B$6:$B$52,0),MATCH($H$3,'SO MEI 2026 REV 4'!$B$5:$XH$5,0))</f>
        <v>1199.5729032258068</v>
      </c>
      <c r="I29" s="325">
        <f>INDEX('Summary sales'!$A$6:$BX$50,MATCH(B29,'Summary sales'!$A$6:$A$50,0),MATCH($H$3,'Summary sales'!$A$7:$BX$7,0))</f>
        <v>964.38000000012107</v>
      </c>
      <c r="J29" s="325">
        <f t="shared" si="563"/>
        <v>-235.19290322568577</v>
      </c>
      <c r="K29" s="326">
        <f t="shared" si="564"/>
        <v>0.8039361321073345</v>
      </c>
      <c r="L29" s="325">
        <f>INDEX('SO MEI 2026 REV 4'!$B$6:$BH$52,MATCH(B29,'SO MEI 2026 REV 4'!$B$6:$B$52,0),MATCH($L$3,'SO MEI 2026 REV 4'!$B$5:$XH$5,0))</f>
        <v>2000</v>
      </c>
      <c r="M29" s="325">
        <f>INDEX('Summary sales'!$A$6:$BX$50,MATCH($B29,'Summary sales'!$A$6:$A$50,0),MATCH($L$3,'Summary sales'!$A$7:$BX$7,0))</f>
        <v>1666.6399999987334</v>
      </c>
      <c r="N29" s="325">
        <f t="shared" si="565"/>
        <v>-333.3600000012666</v>
      </c>
      <c r="O29" s="326">
        <f t="shared" si="566"/>
        <v>0.83331999999936668</v>
      </c>
      <c r="P29" s="325">
        <f>INDEX('SO MEI 2026 REV 4'!$B$6:$BH$52,MATCH(B29,'SO MEI 2026 REV 4'!$B$6:$B$52,0),MATCH($P$3,'SO MEI 2026 REV 4'!$B$5:$XH$5,0))</f>
        <v>1129.7312903225857</v>
      </c>
      <c r="Q29" s="325">
        <f>INDEX('Summary sales'!$A$6:$BX$50,MATCH($B29,'Summary sales'!$A$6:$A$50,0),MATCH($P$3,'Summary sales'!$A$7:$BX$7,0))</f>
        <v>1345.9499999997206</v>
      </c>
      <c r="R29" s="325">
        <f t="shared" si="567"/>
        <v>216.21870967713494</v>
      </c>
      <c r="S29" s="326">
        <f t="shared" si="568"/>
        <v>1.1913895025563073</v>
      </c>
      <c r="T29" s="325">
        <f>INDEX('SO MEI 2026 REV 4'!$B$6:$BH$52,MATCH(B29,'SO MEI 2026 REV 4'!$B$6:$B$52,0),MATCH($T$3,'SO MEI 2026 REV 4'!$B$5:$XH$5,0))</f>
        <v>3282.5161290322658</v>
      </c>
      <c r="U29" s="325">
        <f>INDEX('Summary sales'!$A$6:$BX$50,MATCH($B29,'Summary sales'!$A$6:$A$50,0),MATCH($T$3,'Summary sales'!$A$7:$BX$7,0))</f>
        <v>5066</v>
      </c>
      <c r="V29" s="325">
        <f t="shared" si="569"/>
        <v>1783.4838709677342</v>
      </c>
      <c r="W29" s="326">
        <f t="shared" si="570"/>
        <v>1.5433282886849156</v>
      </c>
      <c r="X29" s="325">
        <f>INDEX('SO MEI 2026 REV 4'!$B$6:$BH$52,MATCH(B29,'SO MEI 2026 REV 4'!$B$6:$B$52,0),MATCH($X$3,'SO MEI 2026 REV 4'!$B$5:$XH$5,0))</f>
        <v>644.02064516129087</v>
      </c>
      <c r="Y29" s="325">
        <f>INDEX('Summary sales'!$A$6:$BX$50,MATCH($B29,'Summary sales'!$A$6:$A$50,0),MATCH($X$3,'Summary sales'!$A$7:$BX$7,0))</f>
        <v>800.55999999993946</v>
      </c>
      <c r="Z29" s="325">
        <f t="shared" si="571"/>
        <v>156.53935483864859</v>
      </c>
      <c r="AA29" s="326">
        <f t="shared" si="572"/>
        <v>1.2430657402286294</v>
      </c>
      <c r="AB29" s="325">
        <f>INDEX('SO MEI 2026 REV 4'!$B$6:$BH$52,MATCH(B29,'SO MEI 2026 REV 4'!$B$6:$B$52,0),MATCH($AB$3,'SO MEI 2026 REV 4'!$B$5:$XH$5,0))</f>
        <v>0</v>
      </c>
      <c r="AC29" s="325">
        <f>INDEX('Summary sales'!$A$6:$BX$50,MATCH($B29,'Summary sales'!$A$6:$A$50,0),MATCH($AB$3,'Summary sales'!$A$7:$BX$7,0))</f>
        <v>0</v>
      </c>
      <c r="AD29" s="325">
        <f t="shared" si="573"/>
        <v>0</v>
      </c>
      <c r="AE29" s="326" t="e">
        <f t="shared" si="574"/>
        <v>#DIV/0!</v>
      </c>
      <c r="AF29" s="325">
        <f>INDEX('SO MEI 2026 REV 4'!$B$6:$BH$52,MATCH(B29,'SO MEI 2026 REV 4'!$B$6:$B$52,0),MATCH($AF$3,'SO MEI 2026 REV 4'!$B$5:$XH$5,0))</f>
        <v>499.97064516129024</v>
      </c>
      <c r="AG29" s="325">
        <f>INDEX('Summary sales'!$A$6:$BX$50,MATCH($B29,'Summary sales'!$A$6:$A$50,0),MATCH($AF$3,'Summary sales'!$A$7:$BX$7,0))</f>
        <v>13.96999999997206</v>
      </c>
      <c r="AH29" s="325">
        <f t="shared" si="575"/>
        <v>-486.00064516131818</v>
      </c>
      <c r="AI29" s="326">
        <f t="shared" si="576"/>
        <v>2.7941640444641199E-2</v>
      </c>
      <c r="AJ29" s="325">
        <f>INDEX('SO MEI 2026 REV 4'!$B$6:$BH$52,MATCH(B29,'SO MEI 2026 REV 4'!$B$6:$B$52,0),MATCH($AJ$3,'SO MEI 2026 REV 4'!$B$5:$XH$5,0))</f>
        <v>603.76322580644887</v>
      </c>
      <c r="AK29" s="325">
        <f>INDEX('Summary sales'!$A$6:$BX$50,MATCH($B29,'Summary sales'!$A$6:$A$50,0),MATCH($AJ$3,'Summary sales'!$A$7:$BX$7,0))</f>
        <v>905.20000000006985</v>
      </c>
      <c r="AL29" s="325">
        <f t="shared" si="577"/>
        <v>301.43677419362098</v>
      </c>
      <c r="AM29" s="326">
        <f t="shared" si="578"/>
        <v>1.4992632232461505</v>
      </c>
      <c r="AN29" s="325">
        <f>INDEX('SO MEI 2026 REV 4'!$B$6:$BH$52,MATCH(B29,'SO MEI 2026 REV 4'!$B$6:$B$52,0),MATCH($AN$3,'SO MEI 2026 REV 4'!$B$5:$XH$5,0))</f>
        <v>673.27548387096704</v>
      </c>
      <c r="AO29" s="325">
        <f>INDEX('Summary sales'!$A$6:$BX$50,MATCH($B29,'Summary sales'!$A$6:$A$50,0),MATCH($AN$3,'Summary sales'!$A$7:$BX$7,0))</f>
        <v>753.95999999996275</v>
      </c>
      <c r="AP29" s="325">
        <f t="shared" si="579"/>
        <v>80.68451612899571</v>
      </c>
      <c r="AQ29" s="326">
        <f t="shared" si="580"/>
        <v>1.119838785254891</v>
      </c>
      <c r="AR29" s="325">
        <f>INDEX('SO MEI 2026 REV 4'!$B$6:$BH$52,MATCH(B29,'SO MEI 2026 REV 4'!$B$6:$B$52,0),MATCH($AR$3,'SO MEI 2026 REV 4'!$B$5:$XH$5,0))</f>
        <v>5514.1990322580623</v>
      </c>
      <c r="AS29" s="325">
        <f>INDEX('Summary sales'!$A$6:$BX$50,MATCH($B29,'Summary sales'!$A$6:$A$50,0),MATCH($AR$3,'Summary sales'!$A$7:$BX$7,0))</f>
        <v>6724.359999999404</v>
      </c>
      <c r="AT29" s="325">
        <f t="shared" si="581"/>
        <v>1210.1609677413417</v>
      </c>
      <c r="AU29" s="326">
        <f t="shared" si="582"/>
        <v>1.2194626927069372</v>
      </c>
      <c r="AV29" s="325">
        <f>INDEX('SO MEI 2026 REV 4'!$B$6:$BH$52,MATCH(B29,'SO MEI 2026 REV 4'!$B$6:$B$52,0),MATCH($AV$3,'SO MEI 2026 REV 4'!$B$5:$XH$5,0))</f>
        <v>6600.0622580645213</v>
      </c>
      <c r="AW29" s="325">
        <f>INDEX('Summary sales'!$A$6:$BX$50,MATCH($B29,'Summary sales'!$A$6:$A$50,0),MATCH($AV$3,'Summary sales'!$A$7:$BX$7,0))</f>
        <v>5968.410000000149</v>
      </c>
      <c r="AX29" s="325">
        <f t="shared" si="583"/>
        <v>-631.65225806437229</v>
      </c>
      <c r="AY29" s="326">
        <f t="shared" si="584"/>
        <v>0.90429601519401348</v>
      </c>
      <c r="AZ29" s="325">
        <f>INDEX('SO MEI 2026 REV 4'!$B$6:$BH$52,MATCH(B29,'SO MEI 2026 REV 4'!$B$6:$B$52,0),MATCH($AZ$3,'SO MEI 2026 REV 4'!$B$5:$XH$5,0))</f>
        <v>1000</v>
      </c>
      <c r="BA29" s="325">
        <f>INDEX('Summary sales'!$A$6:$BX$50,MATCH($B29,'Summary sales'!$A$6:$A$50,0),MATCH($AZ$3,'Summary sales'!$A$7:$BX$7,0))</f>
        <v>2224.0300000000279</v>
      </c>
      <c r="BB29" s="325">
        <f t="shared" si="585"/>
        <v>1224.0300000000279</v>
      </c>
      <c r="BC29" s="326">
        <f t="shared" si="586"/>
        <v>2.2240300000000279</v>
      </c>
      <c r="BD29" s="325">
        <f>INDEX('SO MEI 2026 REV 4'!$B$6:$BH$52,MATCH(B29,'SO MEI 2026 REV 4'!$B$6:$B$52,0),MATCH($BD$3,'SO MEI 2026 REV 4'!$B$5:$XH$5,0))</f>
        <v>500</v>
      </c>
      <c r="BE29" s="325">
        <f>INDEX('Summary sales'!$A$6:$BX$50,MATCH($B29,'Summary sales'!$A$6:$A$50,0),MATCH($BD$3,'Summary sales'!$A$7:$BX$7,0))</f>
        <v>345.72999999999593</v>
      </c>
      <c r="BF29" s="325">
        <f t="shared" si="587"/>
        <v>-154.27000000000407</v>
      </c>
      <c r="BG29" s="326">
        <f t="shared" si="588"/>
        <v>0.69145999999999186</v>
      </c>
      <c r="BH29" s="325">
        <f>INDEX('SO MEI 2026 REV 4'!$B$6:$BH$52,MATCH(B29,'SO MEI 2026 REV 4'!$B$6:$B$52,0),MATCH($BH$3,'SO MEI 2026 REV 4'!$B$5:$XH$5,0))</f>
        <v>4000</v>
      </c>
      <c r="BI29" s="325">
        <f>INDEX('Summary sales'!$A$6:$BX$50,MATCH($B29,'Summary sales'!$A$6:$A$50,0),MATCH($BH$3,'Summary sales'!$A$7:$BX$7,0))</f>
        <v>3748.9500000001863</v>
      </c>
      <c r="BJ29" s="325">
        <f t="shared" si="589"/>
        <v>-251.04999999981374</v>
      </c>
      <c r="BK29" s="326">
        <f t="shared" si="590"/>
        <v>0.93723750000004658</v>
      </c>
      <c r="BL29" s="325">
        <f>INDEX('SO MEI 2026 REV 4'!$B$6:$BH$52,MATCH(B29,'SO MEI 2026 REV 4'!$B$6:$B$52,0),MATCH($BL$3,'SO MEI 2026 REV 4'!$B$5:$XH$5,0))</f>
        <v>9000.0570967741915</v>
      </c>
      <c r="BM29" s="325">
        <f>INDEX('Summary sales'!$A$6:$BX$50,MATCH($B29,'Summary sales'!$A$6:$A$50,0),MATCH($BL$3,'Summary sales'!$A$7:$BX$7,0))</f>
        <v>9782</v>
      </c>
      <c r="BN29" s="325">
        <f t="shared" si="591"/>
        <v>781.94290322580855</v>
      </c>
      <c r="BO29" s="326">
        <f t="shared" si="592"/>
        <v>1.0868819936160263</v>
      </c>
      <c r="BP29" s="325">
        <f>INDEX('SO MEI 2026 REV 4'!$B$6:$BH$52,MATCH(B29,'SO MEI 2026 REV 4'!$B$6:$B$52,0),MATCH($BP$3,'SO MEI 2026 REV 4'!$B$5:$XH$5,0))</f>
        <v>1300</v>
      </c>
      <c r="BQ29" s="325">
        <f>INDEX('Summary sales'!$A$6:$BX$50,MATCH($B29,'Summary sales'!$A$6:$A$50,0),MATCH($BP$3,'Summary sales'!$A$7:$BX$7,0))</f>
        <v>1134.0500000000466</v>
      </c>
      <c r="BR29" s="325">
        <f t="shared" si="593"/>
        <v>-165.94999999995343</v>
      </c>
      <c r="BS29" s="326">
        <f t="shared" si="594"/>
        <v>0.87234615384618963</v>
      </c>
      <c r="BT29" s="325">
        <f>INDEX('SO MEI 2026 REV 4'!$B$6:$BH$52,MATCH(B29,'SO MEI 2026 REV 4'!$B$6:$B$52,0),MATCH($BT$3,'SO MEI 2026 REV 4'!$B$5:$XH$5,0))</f>
        <v>1000</v>
      </c>
      <c r="BU29" s="325">
        <f>INDEX('Summary sales'!$A$6:$BX$50,MATCH($B29,'Summary sales'!$A$6:$A$50,0),MATCH($BT$3,'Summary sales'!$A$7:$BX$7,0))</f>
        <v>1592.2939999999944</v>
      </c>
      <c r="BV29" s="325">
        <f t="shared" si="595"/>
        <v>592.29399999999441</v>
      </c>
      <c r="BW29" s="326">
        <f t="shared" si="596"/>
        <v>1.5922939999999943</v>
      </c>
      <c r="BX29" s="325">
        <f>INDEX('SO MEI 2026 REV 4'!$B$6:$BH$52,MATCH(B29,'SO MEI 2026 REV 4'!$B$6:$B$52,0),MATCH($BX$3,'SO MEI 2026 REV 4'!$B$5:$XH$5,0))</f>
        <v>5500</v>
      </c>
      <c r="BY29" s="325">
        <f ca="1">INDEX('Summary sales'!$A$6:$BX$50,MATCH($B29,'Summary sales'!$A$6:$A$50,0),MATCH($BX$3,'Summary sales'!$A$7:$BX$7,0))</f>
        <v>7617.25</v>
      </c>
      <c r="BZ29" s="325">
        <f t="shared" ca="1" si="597"/>
        <v>2117.25</v>
      </c>
      <c r="CA29" s="326">
        <f t="shared" ca="1" si="598"/>
        <v>1.3849545454545455</v>
      </c>
      <c r="CB29" s="325">
        <f>INDEX('SO MEI 2026 REV 4'!$B$6:$BH$52,MATCH(B29,'SO MEI 2026 REV 4'!$B$6:$B$52,0),MATCH($CB$3,'SO MEI 2026 REV 4'!$B$5:$XH$5,0))</f>
        <v>70.054838709677327</v>
      </c>
      <c r="CC29" s="325">
        <f>INDEX('Summary sales'!$A$6:$BX$50,MATCH($B29,'Summary sales'!$A$6:$A$50,0),MATCH($CB$3,'Summary sales'!$A$7:$BX$7,0))</f>
        <v>0</v>
      </c>
      <c r="CD29" s="325">
        <f t="shared" si="599"/>
        <v>-70.054838709677327</v>
      </c>
      <c r="CE29" s="326">
        <f t="shared" si="600"/>
        <v>0</v>
      </c>
      <c r="CF29" s="325">
        <f>INDEX('SO MEI 2026 REV 4'!$B$6:$BH$52,MATCH(B29,'SO MEI 2026 REV 4'!$B$6:$B$52,0),MATCH($CF$3,'SO MEI 2026 REV 4'!$B$5:$XH$5,0))</f>
        <v>89.451612903225808</v>
      </c>
      <c r="CG29" s="325">
        <f>INDEX('Summary sales'!$A$6:$BX$50,MATCH($B29,'Summary sales'!$A$6:$A$50,0),MATCH($CF$3,'Summary sales'!$A$7:$BX$7,0))</f>
        <v>50.869999999995343</v>
      </c>
      <c r="CH29" s="325">
        <f t="shared" si="601"/>
        <v>-38.581612903230464</v>
      </c>
      <c r="CI29" s="326">
        <f t="shared" si="602"/>
        <v>0.56868734222858119</v>
      </c>
      <c r="CJ29" s="325">
        <f>INDEX('SO MEI 2026 REV 4'!$B$6:$BH$52,MATCH(B29,'SO MEI 2026 REV 4'!$B$6:$B$52,0),MATCH($CJ$3,'SO MEI 2026 REV 4'!$B$5:$XH$5,0))</f>
        <v>3500</v>
      </c>
      <c r="CK29" s="325">
        <f>INDEX('Summary sales'!$A$6:$BX$50,MATCH($B29,'Summary sales'!$A$6:$A$50,0),MATCH($CJ$3,'Summary sales'!$A$7:$BX$7,0))</f>
        <v>3720.7000000001863</v>
      </c>
      <c r="CL29" s="325">
        <f t="shared" si="603"/>
        <v>220.70000000018626</v>
      </c>
      <c r="CM29" s="326">
        <f t="shared" si="604"/>
        <v>1.063057142857196</v>
      </c>
      <c r="CN29" s="325">
        <f>INDEX('SO MEI 2026 REV 4'!$B$6:$BH$52,MATCH(B29,'SO MEI 2026 REV 4'!$B$6:$B$52,0),MATCH($CN$3,'SO MEI 2026 REV 4'!$B$5:$XH$5,0))</f>
        <v>3000</v>
      </c>
      <c r="CO29" s="325">
        <f>INDEX('Summary sales'!$A$6:$BX$50,MATCH($B29,'Summary sales'!$A$6:$A$50,0),MATCH($CN$3,'Summary sales'!$A$7:$BX$7,0))</f>
        <v>4569.5</v>
      </c>
      <c r="CP29" s="325">
        <f t="shared" si="605"/>
        <v>1569.5</v>
      </c>
      <c r="CQ29" s="325">
        <f>INDEX('SO MEI 2026 REV 4'!$B$6:$BH$52,MATCH(B29,'SO MEI 2026 REV 4'!$B$6:$B$52,0),MATCH($CQ$3,'SO MEI 2026 REV 4'!$B$5:$XH$5,0))</f>
        <v>0</v>
      </c>
      <c r="CR29" s="325">
        <f>INDEX('Summary sales'!$A$6:$BX$50,MATCH($B29,'Summary sales'!$A$6:$A$50,0),MATCH($CQ$3,'Summary sales'!$A$7:$BX$7,0))</f>
        <v>0</v>
      </c>
      <c r="CS29" s="325">
        <f t="shared" si="606"/>
        <v>0</v>
      </c>
      <c r="CT29" s="326">
        <f t="shared" si="607"/>
        <v>1.5231666666666666</v>
      </c>
      <c r="CU29" s="325">
        <f>INDEX('SO MEI 2026 REV 4'!$B$6:$BH$52,MATCH(B29,'SO MEI 2026 REV 4'!$B$6:$B$52,0),MATCH($CU$3,'SO MEI 2026 REV 4'!$B$5:$XH$5,0))</f>
        <v>2000</v>
      </c>
      <c r="CV29" s="325">
        <f>INDEX('Summary sales'!$A$6:$BX$50,MATCH($B29,'Summary sales'!$A$6:$A$50,0),MATCH($CU$3,'Summary sales'!$A$7:$BX$7,0))</f>
        <v>3569.9700000000885</v>
      </c>
      <c r="CW29" s="325">
        <f t="shared" si="608"/>
        <v>1569.9700000000885</v>
      </c>
      <c r="CX29" s="326">
        <f t="shared" si="609"/>
        <v>1.7849850000000442</v>
      </c>
      <c r="CY29" s="325">
        <f>INDEX('SO MEI 2026 REV 4'!$B$6:$BH$52,MATCH(B29,'SO MEI 2026 REV 4'!$B$6:$B$52,0),MATCH($CY$3,'SO MEI 2026 REV 4'!$B$5:$XH$5,0))</f>
        <v>5000</v>
      </c>
      <c r="CZ29" s="325">
        <f>INDEX('Summary sales'!$A$6:$BX$50,MATCH($B29,'Summary sales'!$A$6:$A$50,0),MATCH($CY$3,'Summary sales'!$A$7:$BX$7,0))</f>
        <v>9676.2999999998137</v>
      </c>
      <c r="DA29" s="325">
        <f t="shared" si="610"/>
        <v>4676.2999999998137</v>
      </c>
      <c r="DB29" s="326">
        <f t="shared" si="611"/>
        <v>1.9352599999999627</v>
      </c>
      <c r="DC29" s="325">
        <f>INDEX('SO MEI 2026 REV 4'!$B$6:$BH$52,MATCH(B29,'SO MEI 2026 REV 4'!$B$6:$B$52,0),MATCH($DC$3,'SO MEI 2026 REV 4'!$B$5:$XH$5,0))</f>
        <v>16000</v>
      </c>
      <c r="DD29" s="325">
        <f>INDEX('Summary sales'!$A$6:$BX$50,MATCH($B29,'Summary sales'!$A$6:$A$50,0),MATCH($DC$3,'Summary sales'!$A$7:$BX$7,0))</f>
        <v>20025.339999996126</v>
      </c>
      <c r="DE29" s="325">
        <f t="shared" si="612"/>
        <v>4025.3399999961257</v>
      </c>
      <c r="DF29" s="326">
        <f t="shared" si="613"/>
        <v>1.251583749999758</v>
      </c>
      <c r="DG29" s="325">
        <f>INDEX('SO MEI 2026 REV 4'!$B$6:$BH$52,MATCH(B29,'SO MEI 2026 REV 4'!$B$6:$B$52,0),MATCH($DG$3,'SO MEI 2026 REV 4'!$B$5:$XH$5,0))</f>
        <v>2020.8603225806426</v>
      </c>
      <c r="DH29" s="325">
        <f>INDEX('Summary sales'!$A$6:$BX$50,MATCH($B29,'Summary sales'!$A$6:$A$50,0),MATCH($DG$3,'Summary sales'!$A$7:$BX$7,0))</f>
        <v>2416.9900000002235</v>
      </c>
      <c r="DI29" s="325">
        <f t="shared" si="614"/>
        <v>396.12967741958096</v>
      </c>
      <c r="DJ29" s="326">
        <f t="shared" si="615"/>
        <v>1.1960203152060123</v>
      </c>
      <c r="DK29" s="325">
        <f>INDEX('SO MEI 2026 REV 4'!$B$6:$BH$52,MATCH(B29,'SO MEI 2026 REV 4'!$B$6:$B$52,0),MATCH($DK$3,'SO MEI 2026 REV 4'!$B$5:$XH$5,0))</f>
        <v>800</v>
      </c>
      <c r="DL29" s="325">
        <f>INDEX('Summary sales'!$A$6:$BX$50,MATCH($B29,'Summary sales'!$A$6:$A$50,0),MATCH($DK$3,'Summary sales'!$A$7:$BX$7,0))</f>
        <v>1010.6900000000605</v>
      </c>
      <c r="DM29" s="325">
        <f t="shared" si="616"/>
        <v>210.69000000006054</v>
      </c>
      <c r="DN29" s="326">
        <f t="shared" si="617"/>
        <v>1.2633625000000757</v>
      </c>
      <c r="DO29" s="325">
        <f>INDEX('SO MEI 2026 REV 4'!$B$6:$BH$52,MATCH(B29,'SO MEI 2026 REV 4'!$B$6:$B$52,0),MATCH($DO$3,'SO MEI 2026 REV 4'!$B$5:$XH$5,0))</f>
        <v>7200</v>
      </c>
      <c r="DP29" s="325">
        <f>INDEX('Summary sales'!$A$6:$BX$50,MATCH($B29,'Summary sales'!$A$6:$A$50,0),MATCH($DO$3,'Summary sales'!$A$7:$BX$7,0))</f>
        <v>7885.410000000149</v>
      </c>
      <c r="DQ29" s="325">
        <f t="shared" si="618"/>
        <v>685.41000000014901</v>
      </c>
      <c r="DR29" s="326">
        <f t="shared" si="619"/>
        <v>1.095195833333354</v>
      </c>
      <c r="DS29" s="325">
        <f>INDEX('SO MEI 2026 REV 4'!$B$6:$BH$52,MATCH(B29,'SO MEI 2026 REV 4'!$B$6:$B$52,0),MATCH($DS$3,'SO MEI 2026 REV 4'!$B$5:$XH$5,0))</f>
        <v>3499.876774193548</v>
      </c>
      <c r="DT29" s="325">
        <f>INDEX('Summary sales'!$A$6:$BX$50,MATCH($B29,'Summary sales'!$A$6:$A$50,0),MATCH($DS$3,'Summary sales'!$A$7:$BX$7,0))</f>
        <v>3237.4100000000035</v>
      </c>
      <c r="DU29" s="325">
        <f t="shared" si="620"/>
        <v>-262.46677419354455</v>
      </c>
      <c r="DV29" s="326">
        <f t="shared" si="621"/>
        <v>0.9250068527758315</v>
      </c>
      <c r="DW29" s="325">
        <f>INDEX('SO MEI 2026 REV 4'!$B$6:$BH$52,MATCH(B29,'SO MEI 2026 REV 4'!$B$6:$B$52,0),MATCH($DW$3,'SO MEI 2026 REV 4'!$B$5:$XH$5,0))</f>
        <v>2043.2745161290325</v>
      </c>
      <c r="DX29" s="325">
        <f>INDEX('Summary sales'!$A$6:$BX$50,MATCH($B29,'Summary sales'!$A$6:$A$50,0),MATCH($DW$3,'Summary sales'!$A$7:$BX$7,0))</f>
        <v>1193.2299999999814</v>
      </c>
      <c r="DY29" s="325">
        <f t="shared" si="622"/>
        <v>-850.04451612905109</v>
      </c>
      <c r="DZ29" s="326">
        <f t="shared" si="623"/>
        <v>0.583979289410679</v>
      </c>
      <c r="EA29" s="325">
        <f>INDEX('SO MEI 2026 REV 4'!$B$6:$BH$52,MATCH(B29,'SO MEI 2026 REV 4'!$B$6:$B$52,0),MATCH($EA$3,'SO MEI 2026 REV 4'!$B$5:$XH$5,0))</f>
        <v>1999.5303225806451</v>
      </c>
      <c r="EB29" s="325">
        <f>INDEX('Summary sales'!$A$6:$BX$50,MATCH($B29,'Summary sales'!$A$6:$A$50,0),MATCH($EA$3,'Summary sales'!$A$7:$BX$7,0))</f>
        <v>2188.5800000000745</v>
      </c>
      <c r="EC29" s="325">
        <f t="shared" si="624"/>
        <v>189.04967741942937</v>
      </c>
      <c r="ED29" s="326">
        <f t="shared" si="625"/>
        <v>1.0945470420150654</v>
      </c>
      <c r="EE29" s="325">
        <f>INDEX('SO MEI 2026 REV 4'!$B$6:$BH$52,MATCH(B29,'SO MEI 2026 REV 4'!$B$6:$B$52,0),MATCH($EE$3,'SO MEI 2026 REV 4'!$B$5:$XH$5,0))</f>
        <v>1000</v>
      </c>
      <c r="EF29" s="325">
        <f>INDEX('Summary sales'!$A$6:$BX$50,MATCH($B29,'Summary sales'!$A$6:$A$50,0),MATCH($EE$3,'Summary sales'!$A$7:$BX$7,0))</f>
        <v>1465.7600000000093</v>
      </c>
      <c r="EG29" s="325">
        <f t="shared" si="626"/>
        <v>465.76000000000931</v>
      </c>
      <c r="EH29" s="326">
        <f t="shared" si="627"/>
        <v>1.4657600000000093</v>
      </c>
      <c r="EI29" s="325">
        <f>INDEX('SO MEI 2026 REV 4'!$B$6:$BH$52,MATCH(B29,'SO MEI 2026 REV 4'!$B$6:$B$52,0),MATCH($EI$3,'SO MEI 2026 REV 4'!$B$5:$XH$5,0))</f>
        <v>11007.047419354845</v>
      </c>
      <c r="EJ29" s="325">
        <f>INDEX('Summary sales'!$A$6:$BX$50,MATCH($B29,'Summary sales'!$A$6:$A$50,0),MATCH($EI$3,'Summary sales'!$A$7:$BX$7,0))</f>
        <v>11850.019999999553</v>
      </c>
      <c r="EK29" s="325">
        <f t="shared" si="628"/>
        <v>842.9725806447077</v>
      </c>
      <c r="EL29" s="326">
        <f t="shared" si="629"/>
        <v>1.0765848050370366</v>
      </c>
      <c r="EM29" s="325">
        <f>INDEX('SO MEI 2026 REV 4'!$B$6:$BH$52,MATCH(B29,'SO MEI 2026 REV 4'!$B$6:$B$52,0),MATCH($EM$3,'SO MEI 2026 REV 4'!$B$5:$XH$5,0))</f>
        <v>1519.5448387096778</v>
      </c>
      <c r="EN29" s="325">
        <f>INDEX('Summary sales'!$A$6:$BX$50,MATCH($B29,'Summary sales'!$A$6:$A$50,0),MATCH($EM$3,'Summary sales'!$A$7:$BX$7,0))</f>
        <v>2251.1599999999162</v>
      </c>
      <c r="EO29" s="325">
        <f t="shared" si="630"/>
        <v>731.61516129023835</v>
      </c>
      <c r="EP29" s="326">
        <f t="shared" si="631"/>
        <v>1.4814699393217574</v>
      </c>
      <c r="EQ29" s="325">
        <f>INDEX('SO MEI 2026 REV 4'!$B$6:$BH$52,MATCH(B29,'SO MEI 2026 REV 4'!$B$6:$B$52,0),MATCH($EQ$3,'SO MEI 2026 REV 4'!$B$5:$XH$5,0))</f>
        <v>3999.6741935483842</v>
      </c>
      <c r="ER29" s="325">
        <f>INDEX('Summary sales'!$A$6:$BX$50,MATCH($B29,'Summary sales'!$A$6:$A$50,0),MATCH($EQ$3,'Summary sales'!$A$7:$BX$7,0))</f>
        <v>4032.679999999702</v>
      </c>
      <c r="ES29" s="325">
        <f t="shared" si="632"/>
        <v>33.005806451317767</v>
      </c>
      <c r="ET29" s="326">
        <f t="shared" si="633"/>
        <v>1.0082521237616198</v>
      </c>
      <c r="EU29" s="325">
        <f>INDEX('SO MEI 2026 REV 4'!$B$6:$BH$52,MATCH(B29,'SO MEI 2026 REV 4'!$B$6:$B$52,0),MATCH($EU$3,'SO MEI 2026 REV 4'!$B$5:$XH$5,0))</f>
        <v>7000</v>
      </c>
      <c r="EV29" s="325">
        <f>INDEX('Summary sales'!$A$6:$BX$50,MATCH(B29,'Summary sales'!$A$6:$A$50,0),MATCH($EU$3,'Summary sales'!$A$7:$BX$7,0))</f>
        <v>6506.8399999999674</v>
      </c>
      <c r="EW29" s="325">
        <f t="shared" si="634"/>
        <v>-493.1600000000326</v>
      </c>
      <c r="EX29" s="326">
        <f t="shared" si="635"/>
        <v>0.92954857142856673</v>
      </c>
      <c r="EY29" s="325">
        <f>INDEX('SO MEI 2026 REV 4'!$B$6:$BH$52,MATCH(B29,'SO MEI 2026 REV 4'!$B$6:$B$52,0),MATCH($EY$3,'SO MEI 2026 REV 4'!$B$5:$XH$5,0))</f>
        <v>5000</v>
      </c>
      <c r="EZ29" s="325">
        <f>INDEX('Summary sales'!$A$6:$BX$50,MATCH($B29,'Summary sales'!$A$6:$A$50,0),MATCH($EY$3,'Summary sales'!$A$7:$BX$7,0))</f>
        <v>7492.2100000001956</v>
      </c>
      <c r="FA29" s="325">
        <f t="shared" si="636"/>
        <v>2492.2100000001956</v>
      </c>
      <c r="FB29" s="326">
        <f t="shared" si="637"/>
        <v>1.4984420000000391</v>
      </c>
      <c r="FC29" s="325">
        <f>INDEX('SO MEI 2026 REV 4'!$B$6:$BH$52,MATCH(B29,'SO MEI 2026 REV 4'!$B$6:$B$52,0),MATCH($FC$3,'SO MEI 2026 REV 4'!$B$5:$XH$5,0))</f>
        <v>42000</v>
      </c>
      <c r="FD29" s="325">
        <f>INDEX('Summary sales'!$A$6:$BX$50,MATCH($B29,'Summary sales'!$A$6:$A$50,0),MATCH($FC$3,'Summary sales'!$A$7:$BX$7,0))</f>
        <v>44382.099999999627</v>
      </c>
      <c r="FE29" s="325">
        <f t="shared" si="638"/>
        <v>2382.0999999996275</v>
      </c>
      <c r="FF29" s="326">
        <f t="shared" si="639"/>
        <v>1.0567166666666579</v>
      </c>
      <c r="FG29" s="325">
        <f>INDEX('SO MEI 2026 REV 4'!$B$6:$BH$52,MATCH(B29,'SO MEI 2026 REV 4'!$B$6:$B$52,0),MATCH($FG$3,'SO MEI 2026 REV 4'!$B$5:$XH$5,0))</f>
        <v>8000</v>
      </c>
      <c r="FH29" s="325">
        <f>INDEX('Summary sales'!$A$6:$BX$50,MATCH(B29,'Summary sales'!$A$6:$A$50,0),MATCH($FG$3,'Summary sales'!$A$7:$BX$7,0))</f>
        <v>2368.3500000000931</v>
      </c>
      <c r="FI29" s="325">
        <f t="shared" si="640"/>
        <v>-5631.6499999999069</v>
      </c>
      <c r="FJ29" s="326">
        <f t="shared" si="641"/>
        <v>0.29604375000001165</v>
      </c>
      <c r="FK29" s="325">
        <f>INDEX('SO MEI 2026 REV 4'!$B$6:$BH$52,MATCH(B29,'SO MEI 2026 REV 4'!$B$6:$B$52,0),MATCH($FK$3,'SO MEI 2026 REV 4'!$B$5:$XH$5,0))</f>
        <v>3500</v>
      </c>
      <c r="FL29" s="325">
        <f>INDEX('Summary sales'!$A$6:$BX$50,MATCH(B29,'Summary sales'!$A$6:$A$50,0),MATCH($FK$3,'Summary sales'!$A$7:$BX$7,0))</f>
        <v>3246.5999999996275</v>
      </c>
      <c r="FM29" s="325">
        <f t="shared" si="642"/>
        <v>-253.40000000037253</v>
      </c>
      <c r="FN29" s="326">
        <f t="shared" si="643"/>
        <v>0.92759999999989351</v>
      </c>
      <c r="FO29" s="325">
        <f>INDEX('SO MEI 2026 REV 4'!$B$6:$BH$52,MATCH(B29,'SO MEI 2026 REV 4'!$B$6:$B$52,0),MATCH($FO$3,'SO MEI 2026 REV 4'!$B$5:$XH$5,0))</f>
        <v>726.8151612903232</v>
      </c>
      <c r="FP29" s="325">
        <f>INDEX('Summary sales'!$A$6:$BX$50,MATCH(B29,'Summary sales'!$A$6:$A$50,0),MATCH($FO$3,'Summary sales'!$A$7:$BX$7,0))</f>
        <v>770.5899999999674</v>
      </c>
      <c r="FQ29" s="325">
        <f t="shared" si="644"/>
        <v>43.7748387096442</v>
      </c>
      <c r="FR29" s="326">
        <f t="shared" si="645"/>
        <v>1.0602282960525069</v>
      </c>
      <c r="FS29" s="325">
        <f>INDEX('SO MEI 2026 REV 4'!$B$6:$BH$52,MATCH(B29,'SO MEI 2026 REV 4'!$B$6:$B$52,0),MATCH($FS$3,'SO MEI 2026 REV 4'!$B$5:$XH$5,0))</f>
        <v>3018.0416129032269</v>
      </c>
      <c r="FT29" s="325">
        <f>INDEX('Summary sales'!$A$6:$BX$50,MATCH(B29,'Summary sales'!$A$6:$A$50,0),MATCH($FS$3,'Summary sales'!$A$7:$BX$7,0))</f>
        <v>0</v>
      </c>
      <c r="FU29" s="325">
        <f t="shared" si="646"/>
        <v>-3018.0416129032269</v>
      </c>
      <c r="FV29" s="326">
        <f t="shared" si="647"/>
        <v>0</v>
      </c>
      <c r="FW29" s="325">
        <f>INDEX('SO MEI 2026 REV 4'!$B$6:$BH$52,MATCH(B29,'SO MEI 2026 REV 4'!$B$6:$B$52,0),MATCH($FW$3,'SO MEI 2026 REV 4'!$B$5:$XH$5,0))</f>
        <v>2044.9996774193546</v>
      </c>
      <c r="FX29" s="325">
        <f>INDEX('Summary sales'!$A$6:$BX$50,MATCH(B29,'Summary sales'!$A$6:$A$50,0),MATCH($FW$3,'Summary sales'!$A$7:$BX$7,0))</f>
        <v>3792.25</v>
      </c>
      <c r="FY29" s="325">
        <f t="shared" si="648"/>
        <v>1747.2503225806454</v>
      </c>
      <c r="FZ29" s="326">
        <f t="shared" si="649"/>
        <v>1.8544012705104933</v>
      </c>
      <c r="GA29" s="325">
        <f>INDEX('SO MEI 2026 REV 4'!$B$6:$BH$52,MATCH(B29,'SO MEI 2026 REV 4'!$B$6:$B$52,0),MATCH($GA$3,'SO MEI 2026 REV 4'!$B$5:$XH$5,0))</f>
        <v>369.61070967741654</v>
      </c>
      <c r="GB29" s="325">
        <f>INDEX('Summary sales'!$A$6:$BX$50,MATCH(B29,'Summary sales'!$A$6:$A$50,0),MATCH($GA$3,'Summary sales'!$A$7:$BX$7,0))</f>
        <v>0</v>
      </c>
      <c r="GC29" s="325">
        <f t="shared" si="650"/>
        <v>-369.61070967741654</v>
      </c>
      <c r="GD29" s="326">
        <f t="shared" si="651"/>
        <v>0</v>
      </c>
      <c r="GE29" s="325">
        <f>INDEX('SO MEI 2026 REV 4'!$B$6:$BH$52,MATCH(B29,'SO MEI 2026 REV 4'!$B$6:$B$52,0),MATCH($GE$3,'SO MEI 2026 REV 4'!$B$5:$XH$5,0))</f>
        <v>0</v>
      </c>
      <c r="GF29" s="325">
        <f>INDEX('Summary sales'!$A$6:$BX$50,MATCH(B29,'Summary sales'!$A$6:$A$50,0),MATCH($GE$3,'Summary sales'!$A$7:$BX$7,0))</f>
        <v>0</v>
      </c>
      <c r="GG29" s="325">
        <f t="shared" si="652"/>
        <v>0</v>
      </c>
      <c r="GH29" s="326" t="e">
        <f t="shared" si="653"/>
        <v>#DIV/0!</v>
      </c>
      <c r="GI29" s="325">
        <f>INDEX('SO MEI 2026 REV 4'!$B$6:$BH$52,MATCH(B29,'SO MEI 2026 REV 4'!$B$6:$B$52,0),MATCH($GI$3,'SO MEI 2026 REV 4'!$B$5:$XH$5,0))</f>
        <v>0</v>
      </c>
      <c r="GJ29" s="325">
        <f>INDEX('Summary sales'!$A$6:$BX$50,MATCH($B29,'Summary sales'!$A$6:$A$50,0),MATCH($GI$3,'Summary sales'!$A$7:$BX$7,0))</f>
        <v>0</v>
      </c>
      <c r="GK29" s="325">
        <f t="shared" si="654"/>
        <v>0</v>
      </c>
      <c r="GL29" s="326" t="e">
        <f t="shared" si="655"/>
        <v>#DIV/0!</v>
      </c>
      <c r="GM29" s="325">
        <f>INDEX('SO MEI 2026 REV 4'!$B$6:$BH$52,MATCH(B29,'SO MEI 2026 REV 4'!$B$6:$B$52,0),MATCH($GM$3,'SO MEI 2026 REV 4'!$B$5:$XH$5,0))</f>
        <v>1121.900322580635</v>
      </c>
      <c r="GN29" s="325">
        <f>INDEX('Summary sales'!$A$6:$BX$50,MATCH($B29,'Summary sales'!$A$6:$A$50,0),MATCH($GM$3,'Summary sales'!$A$7:$BX$7,0))</f>
        <v>1154.5</v>
      </c>
      <c r="GO29" s="325">
        <f t="shared" si="656"/>
        <v>32.59967741936498</v>
      </c>
      <c r="GP29" s="326">
        <f t="shared" si="657"/>
        <v>1.0290575524074885</v>
      </c>
      <c r="GQ29" s="325">
        <f>INDEX('SO MEI 2026 REV 4'!$B$6:$BH$52,MATCH(B29,'SO MEI 2026 REV 4'!$B$6:$B$52,0),MATCH($GQ$3,'SO MEI 2026 REV 4'!$B$5:$XH$5,0))</f>
        <v>1800</v>
      </c>
      <c r="GR29" s="325">
        <f>INDEX('Summary sales'!$A$6:$BX$50,MATCH(B29,'Summary sales'!$A$6:$A$50,0),MATCH($GQ$3,'Summary sales'!$A$7:$BX$7,0))</f>
        <v>1830.5690000000177</v>
      </c>
      <c r="GS29" s="325">
        <f t="shared" si="658"/>
        <v>30.569000000017695</v>
      </c>
      <c r="GT29" s="326">
        <f t="shared" si="659"/>
        <v>1.0169827777777876</v>
      </c>
      <c r="GU29" s="325">
        <f>INDEX('SO MEI 2026 REV 4'!$B$6:$BH$52,MATCH(B29,'SO MEI 2026 REV 4'!$B$6:$B$52,0),MATCH($GU$3,'SO MEI 2026 REV 4'!$B$5:$XH$5,0))</f>
        <v>2499.7025806451697</v>
      </c>
      <c r="GV29" s="325">
        <f>INDEX('Summary sales'!$A$6:$BX$50,MATCH(B29,'Summary sales'!$A$6:$A$50,0),MATCH($GU$3,'Summary sales'!$A$7:$BX$7,0))</f>
        <v>3053.6499999999069</v>
      </c>
      <c r="GW29" s="325">
        <f t="shared" si="660"/>
        <v>553.94741935473712</v>
      </c>
      <c r="GX29" s="326">
        <f t="shared" si="661"/>
        <v>1.2216053316277988</v>
      </c>
      <c r="GY29" s="325">
        <f>INDEX('SO MEI 2026 REV 4'!$B$6:$BH$52,MATCH(B29,'SO MEI 2026 REV 4'!$B$6:$B$52,0),MATCH($GY$3,'SO MEI 2026 REV 4'!$B$5:$XH$5,0))</f>
        <v>6600.0622580645213</v>
      </c>
      <c r="GZ29" s="325">
        <f>INDEX('Summary sales'!$A$6:$BX$50,MATCH(B29,'Summary sales'!$A$6:$A$50,0),MATCH($GY$3,'Summary sales'!$A$7:$BX$7,0))</f>
        <v>4810.1400000000003</v>
      </c>
      <c r="HA29" s="325">
        <f t="shared" si="662"/>
        <v>-1789.922258064521</v>
      </c>
      <c r="HB29" s="326">
        <f t="shared" si="663"/>
        <v>0.72880221608857698</v>
      </c>
      <c r="HC29" s="325">
        <f>INDEX('SO MEI 2026 REV 4'!$B$6:$BH$52,MATCH(B29,'SO MEI 2026 REV 4'!$B$6:$B$52,0),MATCH($HC$3,'SO MEI 2026 REV 4'!$B$5:$XH$5,0))</f>
        <v>20000</v>
      </c>
      <c r="HD29" s="325">
        <f>INDEX('Summary sales'!$A$6:$BX$50,MATCH(B29,'Summary sales'!$A$6:$A$50,0),MATCH($HC$3,'Summary sales'!$A$7:$BX$7,0))</f>
        <v>4440.1059999987483</v>
      </c>
      <c r="HE29" s="325">
        <f t="shared" si="664"/>
        <v>-15559.894000001252</v>
      </c>
      <c r="HF29" s="366">
        <f t="shared" si="665"/>
        <v>0.22200529999993743</v>
      </c>
    </row>
    <row r="30" spans="1:214" ht="15" customHeight="1">
      <c r="A30" s="641"/>
      <c r="B30" s="323">
        <f t="shared" si="666"/>
        <v>46162</v>
      </c>
      <c r="C30" s="324" t="str">
        <f t="shared" si="558"/>
        <v>Rab</v>
      </c>
      <c r="D30" s="325">
        <f t="shared" si="559"/>
        <v>212877.61587096774</v>
      </c>
      <c r="E30" s="325">
        <f t="shared" ca="1" si="560"/>
        <v>213231.65900000476</v>
      </c>
      <c r="F30" s="325">
        <f t="shared" ca="1" si="561"/>
        <v>354.04312903701793</v>
      </c>
      <c r="G30" s="326">
        <f t="shared" ca="1" si="562"/>
        <v>1.0016631299048915</v>
      </c>
      <c r="H30" s="325">
        <f>INDEX('SO MEI 2026 REV 4'!$B$6:$BH$52,MATCH(B30,'SO MEI 2026 REV 4'!$B$6:$B$52,0),MATCH($H$3,'SO MEI 2026 REV 4'!$B$5:$XH$5,0))</f>
        <v>1199.5729032258068</v>
      </c>
      <c r="I30" s="325">
        <f>INDEX('Summary sales'!$A$6:$BX$50,MATCH(B30,'Summary sales'!$A$6:$A$50,0),MATCH($H$3,'Summary sales'!$A$7:$BX$7,0))</f>
        <v>1175.9699999999721</v>
      </c>
      <c r="J30" s="325">
        <f t="shared" si="563"/>
        <v>-23.60290322583478</v>
      </c>
      <c r="K30" s="326">
        <f t="shared" si="564"/>
        <v>0.98032391098334792</v>
      </c>
      <c r="L30" s="325">
        <f>INDEX('SO MEI 2026 REV 4'!$B$6:$BH$52,MATCH(B30,'SO MEI 2026 REV 4'!$B$6:$B$52,0),MATCH($L$3,'SO MEI 2026 REV 4'!$B$5:$XH$5,0))</f>
        <v>2000</v>
      </c>
      <c r="M30" s="325">
        <f>INDEX('Summary sales'!$A$6:$BX$50,MATCH($B30,'Summary sales'!$A$6:$A$50,0),MATCH($L$3,'Summary sales'!$A$7:$BX$7,0))</f>
        <v>1700.1200000010431</v>
      </c>
      <c r="N30" s="325">
        <f t="shared" si="565"/>
        <v>-299.87999999895692</v>
      </c>
      <c r="O30" s="326">
        <f t="shared" si="566"/>
        <v>0.85006000000052151</v>
      </c>
      <c r="P30" s="325">
        <f>INDEX('SO MEI 2026 REV 4'!$B$6:$BH$52,MATCH(B30,'SO MEI 2026 REV 4'!$B$6:$B$52,0),MATCH($P$3,'SO MEI 2026 REV 4'!$B$5:$XH$5,0))</f>
        <v>1129.7312903225857</v>
      </c>
      <c r="Q30" s="325">
        <f>INDEX('Summary sales'!$A$6:$BX$50,MATCH($B30,'Summary sales'!$A$6:$A$50,0),MATCH($P$3,'Summary sales'!$A$7:$BX$7,0))</f>
        <v>1272.7800000002608</v>
      </c>
      <c r="R30" s="325">
        <f t="shared" si="567"/>
        <v>143.04870967767511</v>
      </c>
      <c r="S30" s="326">
        <f t="shared" si="568"/>
        <v>1.1266218886765795</v>
      </c>
      <c r="T30" s="325">
        <f>INDEX('SO MEI 2026 REV 4'!$B$6:$BH$52,MATCH(B30,'SO MEI 2026 REV 4'!$B$6:$B$52,0),MATCH($T$3,'SO MEI 2026 REV 4'!$B$5:$XH$5,0))</f>
        <v>3282.5161290322658</v>
      </c>
      <c r="U30" s="325">
        <f>INDEX('Summary sales'!$A$6:$BX$50,MATCH($B30,'Summary sales'!$A$6:$A$50,0),MATCH($T$3,'Summary sales'!$A$7:$BX$7,0))</f>
        <v>4103.5</v>
      </c>
      <c r="V30" s="325">
        <f t="shared" si="569"/>
        <v>820.98387096773422</v>
      </c>
      <c r="W30" s="326">
        <f t="shared" si="570"/>
        <v>1.2501080996088729</v>
      </c>
      <c r="X30" s="325">
        <f>INDEX('SO MEI 2026 REV 4'!$B$6:$BH$52,MATCH(B30,'SO MEI 2026 REV 4'!$B$6:$B$52,0),MATCH($X$3,'SO MEI 2026 REV 4'!$B$5:$XH$5,0))</f>
        <v>644.02064516129087</v>
      </c>
      <c r="Y30" s="325">
        <f>INDEX('Summary sales'!$A$6:$BX$50,MATCH($B30,'Summary sales'!$A$6:$A$50,0),MATCH($X$3,'Summary sales'!$A$7:$BX$7,0))</f>
        <v>904.77000000001863</v>
      </c>
      <c r="Z30" s="325">
        <f t="shared" si="571"/>
        <v>260.74935483872775</v>
      </c>
      <c r="AA30" s="326">
        <f t="shared" si="572"/>
        <v>1.4048773231072813</v>
      </c>
      <c r="AB30" s="325">
        <f>INDEX('SO MEI 2026 REV 4'!$B$6:$BH$52,MATCH(B30,'SO MEI 2026 REV 4'!$B$6:$B$52,0),MATCH($AB$3,'SO MEI 2026 REV 4'!$B$5:$XH$5,0))</f>
        <v>0</v>
      </c>
      <c r="AC30" s="325">
        <f>INDEX('Summary sales'!$A$6:$BX$50,MATCH($B30,'Summary sales'!$A$6:$A$50,0),MATCH($AB$3,'Summary sales'!$A$7:$BX$7,0))</f>
        <v>0</v>
      </c>
      <c r="AD30" s="325">
        <f t="shared" si="573"/>
        <v>0</v>
      </c>
      <c r="AE30" s="326" t="e">
        <f t="shared" si="574"/>
        <v>#DIV/0!</v>
      </c>
      <c r="AF30" s="325">
        <f>INDEX('SO MEI 2026 REV 4'!$B$6:$BH$52,MATCH(B30,'SO MEI 2026 REV 4'!$B$6:$B$52,0),MATCH($AF$3,'SO MEI 2026 REV 4'!$B$5:$XH$5,0))</f>
        <v>499.97064516129024</v>
      </c>
      <c r="AG30" s="325">
        <f>INDEX('Summary sales'!$A$6:$BX$50,MATCH($B30,'Summary sales'!$A$6:$A$50,0),MATCH($AF$3,'Summary sales'!$A$7:$BX$7,0))</f>
        <v>57.820000000006985</v>
      </c>
      <c r="AH30" s="325">
        <f t="shared" si="575"/>
        <v>-442.15064516128325</v>
      </c>
      <c r="AI30" s="326">
        <f t="shared" si="576"/>
        <v>0.11564678958572515</v>
      </c>
      <c r="AJ30" s="325">
        <f>INDEX('SO MEI 2026 REV 4'!$B$6:$BH$52,MATCH(B30,'SO MEI 2026 REV 4'!$B$6:$B$52,0),MATCH($AJ$3,'SO MEI 2026 REV 4'!$B$5:$XH$5,0))</f>
        <v>603.76322580644887</v>
      </c>
      <c r="AK30" s="325">
        <f>INDEX('Summary sales'!$A$6:$BX$50,MATCH($B30,'Summary sales'!$A$6:$A$50,0),MATCH($AJ$3,'Summary sales'!$A$7:$BX$7,0))</f>
        <v>900.06999999994878</v>
      </c>
      <c r="AL30" s="325">
        <f t="shared" si="577"/>
        <v>296.3067741934999</v>
      </c>
      <c r="AM30" s="326">
        <f t="shared" si="578"/>
        <v>1.4907665149657332</v>
      </c>
      <c r="AN30" s="325">
        <f>INDEX('SO MEI 2026 REV 4'!$B$6:$BH$52,MATCH(B30,'SO MEI 2026 REV 4'!$B$6:$B$52,0),MATCH($AN$3,'SO MEI 2026 REV 4'!$B$5:$XH$5,0))</f>
        <v>673.27548387096704</v>
      </c>
      <c r="AO30" s="325">
        <f>INDEX('Summary sales'!$A$6:$BX$50,MATCH($B30,'Summary sales'!$A$6:$A$50,0),MATCH($AN$3,'Summary sales'!$A$7:$BX$7,0))</f>
        <v>715.43000000005122</v>
      </c>
      <c r="AP30" s="325">
        <f t="shared" si="579"/>
        <v>42.154516129084186</v>
      </c>
      <c r="AQ30" s="326">
        <f t="shared" si="580"/>
        <v>1.062611096258427</v>
      </c>
      <c r="AR30" s="325">
        <f>INDEX('SO MEI 2026 REV 4'!$B$6:$BH$52,MATCH(B30,'SO MEI 2026 REV 4'!$B$6:$B$52,0),MATCH($AR$3,'SO MEI 2026 REV 4'!$B$5:$XH$5,0))</f>
        <v>5514.1990322580623</v>
      </c>
      <c r="AS30" s="325">
        <f>INDEX('Summary sales'!$A$6:$BX$50,MATCH($B30,'Summary sales'!$A$6:$A$50,0),MATCH($AR$3,'Summary sales'!$A$7:$BX$7,0))</f>
        <v>6594.9700000006706</v>
      </c>
      <c r="AT30" s="325">
        <f t="shared" si="581"/>
        <v>1080.7709677426083</v>
      </c>
      <c r="AU30" s="326">
        <f t="shared" si="582"/>
        <v>1.1959978160781102</v>
      </c>
      <c r="AV30" s="325">
        <f>INDEX('SO MEI 2026 REV 4'!$B$6:$BH$52,MATCH(B30,'SO MEI 2026 REV 4'!$B$6:$B$52,0),MATCH($AV$3,'SO MEI 2026 REV 4'!$B$5:$XH$5,0))</f>
        <v>6600.0622580645213</v>
      </c>
      <c r="AW30" s="325">
        <f>INDEX('Summary sales'!$A$6:$BX$50,MATCH($B30,'Summary sales'!$A$6:$A$50,0),MATCH($AV$3,'Summary sales'!$A$7:$BX$7,0))</f>
        <v>6163.1899999999441</v>
      </c>
      <c r="AX30" s="325">
        <f t="shared" si="583"/>
        <v>-436.87225806457718</v>
      </c>
      <c r="AY30" s="326">
        <f t="shared" si="584"/>
        <v>0.93380785801970745</v>
      </c>
      <c r="AZ30" s="325">
        <f>INDEX('SO MEI 2026 REV 4'!$B$6:$BH$52,MATCH(B30,'SO MEI 2026 REV 4'!$B$6:$B$52,0),MATCH($AZ$3,'SO MEI 2026 REV 4'!$B$5:$XH$5,0))</f>
        <v>1000</v>
      </c>
      <c r="BA30" s="325">
        <f>INDEX('Summary sales'!$A$6:$BX$50,MATCH($B30,'Summary sales'!$A$6:$A$50,0),MATCH($AZ$3,'Summary sales'!$A$7:$BX$7,0))</f>
        <v>1805.1700000001583</v>
      </c>
      <c r="BB30" s="325">
        <f t="shared" si="585"/>
        <v>805.17000000015832</v>
      </c>
      <c r="BC30" s="326">
        <f t="shared" si="586"/>
        <v>1.8051700000001583</v>
      </c>
      <c r="BD30" s="325">
        <f>INDEX('SO MEI 2026 REV 4'!$B$6:$BH$52,MATCH(B30,'SO MEI 2026 REV 4'!$B$6:$B$52,0),MATCH($BD$3,'SO MEI 2026 REV 4'!$B$5:$XH$5,0))</f>
        <v>500</v>
      </c>
      <c r="BE30" s="325">
        <f>INDEX('Summary sales'!$A$6:$BX$50,MATCH($B30,'Summary sales'!$A$6:$A$50,0),MATCH($BD$3,'Summary sales'!$A$7:$BX$7,0))</f>
        <v>705.25</v>
      </c>
      <c r="BF30" s="325">
        <f t="shared" si="587"/>
        <v>205.25</v>
      </c>
      <c r="BG30" s="326">
        <f t="shared" si="588"/>
        <v>1.4105000000000001</v>
      </c>
      <c r="BH30" s="325">
        <f>INDEX('SO MEI 2026 REV 4'!$B$6:$BH$52,MATCH(B30,'SO MEI 2026 REV 4'!$B$6:$B$52,0),MATCH($BH$3,'SO MEI 2026 REV 4'!$B$5:$XH$5,0))</f>
        <v>4000</v>
      </c>
      <c r="BI30" s="325">
        <f>INDEX('Summary sales'!$A$6:$BX$50,MATCH($B30,'Summary sales'!$A$6:$A$50,0),MATCH($BH$3,'Summary sales'!$A$7:$BX$7,0))</f>
        <v>3730.0100000000093</v>
      </c>
      <c r="BJ30" s="325">
        <f t="shared" si="589"/>
        <v>-269.98999999999069</v>
      </c>
      <c r="BK30" s="326">
        <f t="shared" si="590"/>
        <v>0.93250250000000234</v>
      </c>
      <c r="BL30" s="325">
        <f>INDEX('SO MEI 2026 REV 4'!$B$6:$BH$52,MATCH(B30,'SO MEI 2026 REV 4'!$B$6:$B$52,0),MATCH($BL$3,'SO MEI 2026 REV 4'!$B$5:$XH$5,0))</f>
        <v>9000.0570967741915</v>
      </c>
      <c r="BM30" s="325">
        <f>INDEX('Summary sales'!$A$6:$BX$50,MATCH($B30,'Summary sales'!$A$6:$A$50,0),MATCH($BL$3,'Summary sales'!$A$7:$BX$7,0))</f>
        <v>9619.8800000003539</v>
      </c>
      <c r="BN30" s="325">
        <f t="shared" si="591"/>
        <v>619.82290322616245</v>
      </c>
      <c r="BO30" s="326">
        <f t="shared" si="592"/>
        <v>1.0688687745601435</v>
      </c>
      <c r="BP30" s="325">
        <f>INDEX('SO MEI 2026 REV 4'!$B$6:$BH$52,MATCH(B30,'SO MEI 2026 REV 4'!$B$6:$B$52,0),MATCH($BP$3,'SO MEI 2026 REV 4'!$B$5:$XH$5,0))</f>
        <v>1300</v>
      </c>
      <c r="BQ30" s="325">
        <f>INDEX('Summary sales'!$A$6:$BX$50,MATCH($B30,'Summary sales'!$A$6:$A$50,0),MATCH($BP$3,'Summary sales'!$A$7:$BX$7,0))</f>
        <v>1406.1699999999255</v>
      </c>
      <c r="BR30" s="325">
        <f t="shared" si="593"/>
        <v>106.16999999992549</v>
      </c>
      <c r="BS30" s="326">
        <f t="shared" si="594"/>
        <v>1.0816692307691735</v>
      </c>
      <c r="BT30" s="325">
        <f>INDEX('SO MEI 2026 REV 4'!$B$6:$BH$52,MATCH(B30,'SO MEI 2026 REV 4'!$B$6:$B$52,0),MATCH($BT$3,'SO MEI 2026 REV 4'!$B$5:$XH$5,0))</f>
        <v>1000</v>
      </c>
      <c r="BU30" s="325">
        <f>INDEX('Summary sales'!$A$6:$BX$50,MATCH($B30,'Summary sales'!$A$6:$A$50,0),MATCH($BT$3,'Summary sales'!$A$7:$BX$7,0))</f>
        <v>1449.7060000000056</v>
      </c>
      <c r="BV30" s="325">
        <f t="shared" si="595"/>
        <v>449.70600000000559</v>
      </c>
      <c r="BW30" s="326">
        <f t="shared" si="596"/>
        <v>1.4497060000000055</v>
      </c>
      <c r="BX30" s="325">
        <f>INDEX('SO MEI 2026 REV 4'!$B$6:$BH$52,MATCH(B30,'SO MEI 2026 REV 4'!$B$6:$B$52,0),MATCH($BX$3,'SO MEI 2026 REV 4'!$B$5:$XH$5,0))</f>
        <v>5500</v>
      </c>
      <c r="BY30" s="325">
        <f ca="1">INDEX('Summary sales'!$A$6:$BX$50,MATCH($B30,'Summary sales'!$A$6:$A$50,0),MATCH($BX$3,'Summary sales'!$A$7:$BX$7,0))</f>
        <v>5323.8899999999994</v>
      </c>
      <c r="BZ30" s="325">
        <f t="shared" ca="1" si="597"/>
        <v>-176.11000000000058</v>
      </c>
      <c r="CA30" s="326">
        <f t="shared" ca="1" si="598"/>
        <v>0.96797999999999984</v>
      </c>
      <c r="CB30" s="325">
        <f>INDEX('SO MEI 2026 REV 4'!$B$6:$BH$52,MATCH(B30,'SO MEI 2026 REV 4'!$B$6:$B$52,0),MATCH($CB$3,'SO MEI 2026 REV 4'!$B$5:$XH$5,0))</f>
        <v>70.054838709677327</v>
      </c>
      <c r="CC30" s="325">
        <f>INDEX('Summary sales'!$A$6:$BX$50,MATCH($B30,'Summary sales'!$A$6:$A$50,0),MATCH($CB$3,'Summary sales'!$A$7:$BX$7,0))</f>
        <v>0</v>
      </c>
      <c r="CD30" s="325">
        <f t="shared" si="599"/>
        <v>-70.054838709677327</v>
      </c>
      <c r="CE30" s="326">
        <f t="shared" si="600"/>
        <v>0</v>
      </c>
      <c r="CF30" s="325">
        <f>INDEX('SO MEI 2026 REV 4'!$B$6:$BH$52,MATCH(B30,'SO MEI 2026 REV 4'!$B$6:$B$52,0),MATCH($CF$3,'SO MEI 2026 REV 4'!$B$5:$XH$5,0))</f>
        <v>89.451612903225808</v>
      </c>
      <c r="CG30" s="325">
        <f>INDEX('Summary sales'!$A$6:$BX$50,MATCH($B30,'Summary sales'!$A$6:$A$50,0),MATCH($CF$3,'Summary sales'!$A$7:$BX$7,0))</f>
        <v>39.130000000004657</v>
      </c>
      <c r="CH30" s="325">
        <f t="shared" si="601"/>
        <v>-50.321612903221151</v>
      </c>
      <c r="CI30" s="326">
        <f t="shared" si="602"/>
        <v>0.43744320230802175</v>
      </c>
      <c r="CJ30" s="325">
        <f>INDEX('SO MEI 2026 REV 4'!$B$6:$BH$52,MATCH(B30,'SO MEI 2026 REV 4'!$B$6:$B$52,0),MATCH($CJ$3,'SO MEI 2026 REV 4'!$B$5:$XH$5,0))</f>
        <v>3500</v>
      </c>
      <c r="CK30" s="325">
        <f>INDEX('Summary sales'!$A$6:$BX$50,MATCH($B30,'Summary sales'!$A$6:$A$50,0),MATCH($CJ$3,'Summary sales'!$A$7:$BX$7,0))</f>
        <v>3960.3999999999069</v>
      </c>
      <c r="CL30" s="325">
        <f t="shared" si="603"/>
        <v>460.39999999990687</v>
      </c>
      <c r="CM30" s="326">
        <f t="shared" si="604"/>
        <v>1.1315428571428305</v>
      </c>
      <c r="CN30" s="325">
        <f>INDEX('SO MEI 2026 REV 4'!$B$6:$BH$52,MATCH(B30,'SO MEI 2026 REV 4'!$B$6:$B$52,0),MATCH($CN$3,'SO MEI 2026 REV 4'!$B$5:$XH$5,0))</f>
        <v>3000</v>
      </c>
      <c r="CO30" s="325">
        <f>INDEX('Summary sales'!$A$6:$BX$50,MATCH($B30,'Summary sales'!$A$6:$A$50,0),MATCH($CN$3,'Summary sales'!$A$7:$BX$7,0))</f>
        <v>5131.2999999998137</v>
      </c>
      <c r="CP30" s="325">
        <f t="shared" si="605"/>
        <v>2131.2999999998137</v>
      </c>
      <c r="CQ30" s="325">
        <f>INDEX('SO MEI 2026 REV 4'!$B$6:$BH$52,MATCH(B30,'SO MEI 2026 REV 4'!$B$6:$B$52,0),MATCH($CQ$3,'SO MEI 2026 REV 4'!$B$5:$XH$5,0))</f>
        <v>0</v>
      </c>
      <c r="CR30" s="325">
        <f>INDEX('Summary sales'!$A$6:$BX$50,MATCH($B30,'Summary sales'!$A$6:$A$50,0),MATCH($CQ$3,'Summary sales'!$A$7:$BX$7,0))</f>
        <v>0</v>
      </c>
      <c r="CS30" s="325">
        <f t="shared" si="606"/>
        <v>0</v>
      </c>
      <c r="CT30" s="326">
        <f t="shared" si="607"/>
        <v>1.7104333333332713</v>
      </c>
      <c r="CU30" s="325">
        <f>INDEX('SO MEI 2026 REV 4'!$B$6:$BH$52,MATCH(B30,'SO MEI 2026 REV 4'!$B$6:$B$52,0),MATCH($CU$3,'SO MEI 2026 REV 4'!$B$5:$XH$5,0))</f>
        <v>2000</v>
      </c>
      <c r="CV30" s="325">
        <f>INDEX('Summary sales'!$A$6:$BX$50,MATCH($B30,'Summary sales'!$A$6:$A$50,0),MATCH($CU$3,'Summary sales'!$A$7:$BX$7,0))</f>
        <v>3044.7399999999907</v>
      </c>
      <c r="CW30" s="325">
        <f t="shared" si="608"/>
        <v>1044.7399999999907</v>
      </c>
      <c r="CX30" s="326">
        <f t="shared" si="609"/>
        <v>1.5223699999999953</v>
      </c>
      <c r="CY30" s="325">
        <f>INDEX('SO MEI 2026 REV 4'!$B$6:$BH$52,MATCH(B30,'SO MEI 2026 REV 4'!$B$6:$B$52,0),MATCH($CY$3,'SO MEI 2026 REV 4'!$B$5:$XH$5,0))</f>
        <v>5000</v>
      </c>
      <c r="CZ30" s="325">
        <f>INDEX('Summary sales'!$A$6:$BX$50,MATCH($B30,'Summary sales'!$A$6:$A$50,0),MATCH($CY$3,'Summary sales'!$A$7:$BX$7,0))</f>
        <v>9418.9000000001397</v>
      </c>
      <c r="DA30" s="325">
        <f t="shared" si="610"/>
        <v>4418.9000000001397</v>
      </c>
      <c r="DB30" s="326">
        <f t="shared" si="611"/>
        <v>1.883780000000028</v>
      </c>
      <c r="DC30" s="325">
        <f>INDEX('SO MEI 2026 REV 4'!$B$6:$BH$52,MATCH(B30,'SO MEI 2026 REV 4'!$B$6:$B$52,0),MATCH($DC$3,'SO MEI 2026 REV 4'!$B$5:$XH$5,0))</f>
        <v>16000</v>
      </c>
      <c r="DD30" s="325">
        <f>INDEX('Summary sales'!$A$6:$BX$50,MATCH($B30,'Summary sales'!$A$6:$A$50,0),MATCH($DC$3,'Summary sales'!$A$7:$BX$7,0))</f>
        <v>15717.684000000358</v>
      </c>
      <c r="DE30" s="325">
        <f t="shared" si="612"/>
        <v>-282.31599999964237</v>
      </c>
      <c r="DF30" s="326">
        <f t="shared" si="613"/>
        <v>0.98235525000002233</v>
      </c>
      <c r="DG30" s="325">
        <f>INDEX('SO MEI 2026 REV 4'!$B$6:$BH$52,MATCH(B30,'SO MEI 2026 REV 4'!$B$6:$B$52,0),MATCH($DG$3,'SO MEI 2026 REV 4'!$B$5:$XH$5,0))</f>
        <v>2020.8603225806426</v>
      </c>
      <c r="DH30" s="325">
        <f>INDEX('Summary sales'!$A$6:$BX$50,MATCH($B30,'Summary sales'!$A$6:$A$50,0),MATCH($DG$3,'Summary sales'!$A$7:$BX$7,0))</f>
        <v>71.740000000223517</v>
      </c>
      <c r="DI30" s="325">
        <f t="shared" si="614"/>
        <v>-1949.120322580419</v>
      </c>
      <c r="DJ30" s="326">
        <f t="shared" si="615"/>
        <v>3.5499732068870249E-2</v>
      </c>
      <c r="DK30" s="325">
        <f>INDEX('SO MEI 2026 REV 4'!$B$6:$BH$52,MATCH(B30,'SO MEI 2026 REV 4'!$B$6:$B$52,0),MATCH($DK$3,'SO MEI 2026 REV 4'!$B$5:$XH$5,0))</f>
        <v>800</v>
      </c>
      <c r="DL30" s="325">
        <f>INDEX('Summary sales'!$A$6:$BX$50,MATCH($B30,'Summary sales'!$A$6:$A$50,0),MATCH($DK$3,'Summary sales'!$A$7:$BX$7,0))</f>
        <v>678.80999999993946</v>
      </c>
      <c r="DM30" s="325">
        <f t="shared" si="616"/>
        <v>-121.19000000006054</v>
      </c>
      <c r="DN30" s="326">
        <f t="shared" si="617"/>
        <v>0.84851249999992429</v>
      </c>
      <c r="DO30" s="325">
        <f>INDEX('SO MEI 2026 REV 4'!$B$6:$BH$52,MATCH(B30,'SO MEI 2026 REV 4'!$B$6:$B$52,0),MATCH($DO$3,'SO MEI 2026 REV 4'!$B$5:$XH$5,0))</f>
        <v>7200</v>
      </c>
      <c r="DP30" s="325">
        <f>INDEX('Summary sales'!$A$6:$BX$50,MATCH($B30,'Summary sales'!$A$6:$A$50,0),MATCH($DO$3,'Summary sales'!$A$7:$BX$7,0))</f>
        <v>8344.2900000000373</v>
      </c>
      <c r="DQ30" s="325">
        <f t="shared" si="618"/>
        <v>1144.2900000000373</v>
      </c>
      <c r="DR30" s="326">
        <f t="shared" si="619"/>
        <v>1.1589291666666719</v>
      </c>
      <c r="DS30" s="325">
        <f>INDEX('SO MEI 2026 REV 4'!$B$6:$BH$52,MATCH(B30,'SO MEI 2026 REV 4'!$B$6:$B$52,0),MATCH($DS$3,'SO MEI 2026 REV 4'!$B$5:$XH$5,0))</f>
        <v>3499.876774193548</v>
      </c>
      <c r="DT30" s="325">
        <f>INDEX('Summary sales'!$A$6:$BX$50,MATCH($B30,'Summary sales'!$A$6:$A$50,0),MATCH($DS$3,'Summary sales'!$A$7:$BX$7,0))</f>
        <v>3228.6600000000035</v>
      </c>
      <c r="DU30" s="325">
        <f t="shared" si="620"/>
        <v>-271.21677419354455</v>
      </c>
      <c r="DV30" s="326">
        <f t="shared" si="621"/>
        <v>0.92250676475429938</v>
      </c>
      <c r="DW30" s="325">
        <f>INDEX('SO MEI 2026 REV 4'!$B$6:$BH$52,MATCH(B30,'SO MEI 2026 REV 4'!$B$6:$B$52,0),MATCH($DW$3,'SO MEI 2026 REV 4'!$B$5:$XH$5,0))</f>
        <v>2043.2745161290325</v>
      </c>
      <c r="DX30" s="325">
        <f>INDEX('Summary sales'!$A$6:$BX$50,MATCH($B30,'Summary sales'!$A$6:$A$50,0),MATCH($DW$3,'Summary sales'!$A$7:$BX$7,0))</f>
        <v>1316.4900000002235</v>
      </c>
      <c r="DY30" s="325">
        <f t="shared" si="622"/>
        <v>-726.78451612880895</v>
      </c>
      <c r="DZ30" s="326">
        <f t="shared" si="623"/>
        <v>0.64430402748540294</v>
      </c>
      <c r="EA30" s="325">
        <f>INDEX('SO MEI 2026 REV 4'!$B$6:$BH$52,MATCH(B30,'SO MEI 2026 REV 4'!$B$6:$B$52,0),MATCH($EA$3,'SO MEI 2026 REV 4'!$B$5:$XH$5,0))</f>
        <v>1999.5303225806451</v>
      </c>
      <c r="EB30" s="325">
        <f>INDEX('Summary sales'!$A$6:$BX$50,MATCH($B30,'Summary sales'!$A$6:$A$50,0),MATCH($EA$3,'Summary sales'!$A$7:$BX$7,0))</f>
        <v>2324.4299999999348</v>
      </c>
      <c r="EC30" s="325">
        <f t="shared" si="624"/>
        <v>324.89967741928967</v>
      </c>
      <c r="ED30" s="326">
        <f t="shared" si="625"/>
        <v>1.162487997181241</v>
      </c>
      <c r="EE30" s="325">
        <f>INDEX('SO MEI 2026 REV 4'!$B$6:$BH$52,MATCH(B30,'SO MEI 2026 REV 4'!$B$6:$B$52,0),MATCH($EE$3,'SO MEI 2026 REV 4'!$B$5:$XH$5,0))</f>
        <v>1000</v>
      </c>
      <c r="EF30" s="325">
        <f>INDEX('Summary sales'!$A$6:$BX$50,MATCH($B30,'Summary sales'!$A$6:$A$50,0),MATCH($EE$3,'Summary sales'!$A$7:$BX$7,0))</f>
        <v>1361.6399999998976</v>
      </c>
      <c r="EG30" s="325">
        <f t="shared" si="626"/>
        <v>361.63999999989755</v>
      </c>
      <c r="EH30" s="326">
        <f t="shared" si="627"/>
        <v>1.3616399999998976</v>
      </c>
      <c r="EI30" s="325">
        <f>INDEX('SO MEI 2026 REV 4'!$B$6:$BH$52,MATCH(B30,'SO MEI 2026 REV 4'!$B$6:$B$52,0),MATCH($EI$3,'SO MEI 2026 REV 4'!$B$5:$XH$5,0))</f>
        <v>11007.047419354845</v>
      </c>
      <c r="EJ30" s="325">
        <f>INDEX('Summary sales'!$A$6:$BX$50,MATCH($B30,'Summary sales'!$A$6:$A$50,0),MATCH($EI$3,'Summary sales'!$A$7:$BX$7,0))</f>
        <v>12392.220000000671</v>
      </c>
      <c r="EK30" s="325">
        <f t="shared" si="628"/>
        <v>1385.1725806458253</v>
      </c>
      <c r="EL30" s="326">
        <f t="shared" si="629"/>
        <v>1.1258441549193412</v>
      </c>
      <c r="EM30" s="325">
        <f>INDEX('SO MEI 2026 REV 4'!$B$6:$BH$52,MATCH(B30,'SO MEI 2026 REV 4'!$B$6:$B$52,0),MATCH($EM$3,'SO MEI 2026 REV 4'!$B$5:$XH$5,0))</f>
        <v>1519.5448387096778</v>
      </c>
      <c r="EN30" s="325">
        <f>INDEX('Summary sales'!$A$6:$BX$50,MATCH($B30,'Summary sales'!$A$6:$A$50,0),MATCH($EM$3,'Summary sales'!$A$7:$BX$7,0))</f>
        <v>2228.1899999999441</v>
      </c>
      <c r="EO30" s="325">
        <f t="shared" si="630"/>
        <v>708.64516129026629</v>
      </c>
      <c r="EP30" s="326">
        <f t="shared" si="631"/>
        <v>1.4663535706468607</v>
      </c>
      <c r="EQ30" s="325">
        <f>INDEX('SO MEI 2026 REV 4'!$B$6:$BH$52,MATCH(B30,'SO MEI 2026 REV 4'!$B$6:$B$52,0),MATCH($EQ$3,'SO MEI 2026 REV 4'!$B$5:$XH$5,0))</f>
        <v>3999.6741935483842</v>
      </c>
      <c r="ER30" s="325">
        <f>INDEX('Summary sales'!$A$6:$BX$50,MATCH($B30,'Summary sales'!$A$6:$A$50,0),MATCH($EQ$3,'Summary sales'!$A$7:$BX$7,0))</f>
        <v>1426.6900000004098</v>
      </c>
      <c r="ES30" s="325">
        <f t="shared" si="632"/>
        <v>-2572.9841935479744</v>
      </c>
      <c r="ET30" s="326">
        <f t="shared" si="633"/>
        <v>0.35670155391699432</v>
      </c>
      <c r="EU30" s="325">
        <f>INDEX('SO MEI 2026 REV 4'!$B$6:$BH$52,MATCH(B30,'SO MEI 2026 REV 4'!$B$6:$B$52,0),MATCH($EU$3,'SO MEI 2026 REV 4'!$B$5:$XH$5,0))</f>
        <v>7000</v>
      </c>
      <c r="EV30" s="325">
        <f>INDEX('Summary sales'!$A$6:$BX$50,MATCH(B30,'Summary sales'!$A$6:$A$50,0),MATCH($EU$3,'Summary sales'!$A$7:$BX$7,0))</f>
        <v>7864.4699999999721</v>
      </c>
      <c r="EW30" s="325">
        <f t="shared" si="634"/>
        <v>864.46999999997206</v>
      </c>
      <c r="EX30" s="326">
        <f t="shared" si="635"/>
        <v>1.1234957142857103</v>
      </c>
      <c r="EY30" s="325">
        <f>INDEX('SO MEI 2026 REV 4'!$B$6:$BH$52,MATCH(B30,'SO MEI 2026 REV 4'!$B$6:$B$52,0),MATCH($EY$3,'SO MEI 2026 REV 4'!$B$5:$XH$5,0))</f>
        <v>5000</v>
      </c>
      <c r="EZ30" s="325">
        <f>INDEX('Summary sales'!$A$6:$BX$50,MATCH($B30,'Summary sales'!$A$6:$A$50,0),MATCH($EY$3,'Summary sales'!$A$7:$BX$7,0))</f>
        <v>5377.1899999999441</v>
      </c>
      <c r="FA30" s="325">
        <f t="shared" si="636"/>
        <v>377.18999999994412</v>
      </c>
      <c r="FB30" s="326">
        <f t="shared" si="637"/>
        <v>1.0754379999999888</v>
      </c>
      <c r="FC30" s="325">
        <f>INDEX('SO MEI 2026 REV 4'!$B$6:$BH$52,MATCH(B30,'SO MEI 2026 REV 4'!$B$6:$B$52,0),MATCH($FC$3,'SO MEI 2026 REV 4'!$B$5:$XH$5,0))</f>
        <v>42000</v>
      </c>
      <c r="FD30" s="325">
        <f>INDEX('Summary sales'!$A$6:$BX$50,MATCH($B30,'Summary sales'!$A$6:$A$50,0),MATCH($FC$3,'Summary sales'!$A$7:$BX$7,0))</f>
        <v>46115.810000000522</v>
      </c>
      <c r="FE30" s="325">
        <f t="shared" si="638"/>
        <v>4115.8100000005215</v>
      </c>
      <c r="FF30" s="326">
        <f t="shared" si="639"/>
        <v>1.0979954761904887</v>
      </c>
      <c r="FG30" s="325">
        <f>INDEX('SO MEI 2026 REV 4'!$B$6:$BH$52,MATCH(B30,'SO MEI 2026 REV 4'!$B$6:$B$52,0),MATCH($FG$3,'SO MEI 2026 REV 4'!$B$5:$XH$5,0))</f>
        <v>8000</v>
      </c>
      <c r="FH30" s="325">
        <f>INDEX('Summary sales'!$A$6:$BX$50,MATCH(B30,'Summary sales'!$A$6:$A$50,0),MATCH($FG$3,'Summary sales'!$A$7:$BX$7,0))</f>
        <v>4596.2299999999814</v>
      </c>
      <c r="FI30" s="325">
        <f t="shared" si="640"/>
        <v>-3403.7700000000186</v>
      </c>
      <c r="FJ30" s="326">
        <f t="shared" si="641"/>
        <v>0.5745287499999977</v>
      </c>
      <c r="FK30" s="325">
        <f>INDEX('SO MEI 2026 REV 4'!$B$6:$BH$52,MATCH(B30,'SO MEI 2026 REV 4'!$B$6:$B$52,0),MATCH($FK$3,'SO MEI 2026 REV 4'!$B$5:$XH$5,0))</f>
        <v>3500</v>
      </c>
      <c r="FL30" s="325">
        <f>INDEX('Summary sales'!$A$6:$BX$50,MATCH(B30,'Summary sales'!$A$6:$A$50,0),MATCH($FK$3,'Summary sales'!$A$7:$BX$7,0))</f>
        <v>3358.6000000005588</v>
      </c>
      <c r="FM30" s="325">
        <f t="shared" si="642"/>
        <v>-141.39999999944121</v>
      </c>
      <c r="FN30" s="326">
        <f t="shared" si="643"/>
        <v>0.95960000000015966</v>
      </c>
      <c r="FO30" s="325">
        <f>INDEX('SO MEI 2026 REV 4'!$B$6:$BH$52,MATCH(B30,'SO MEI 2026 REV 4'!$B$6:$B$52,0),MATCH($FO$3,'SO MEI 2026 REV 4'!$B$5:$XH$5,0))</f>
        <v>726.8151612903232</v>
      </c>
      <c r="FP30" s="325">
        <f>INDEX('Summary sales'!$A$6:$BX$50,MATCH(B30,'Summary sales'!$A$6:$A$50,0),MATCH($FO$3,'Summary sales'!$A$7:$BX$7,0))</f>
        <v>622.5</v>
      </c>
      <c r="FQ30" s="325">
        <f t="shared" si="644"/>
        <v>-104.3151612903232</v>
      </c>
      <c r="FR30" s="326">
        <f t="shared" si="645"/>
        <v>0.85647635486148732</v>
      </c>
      <c r="FS30" s="325">
        <f>INDEX('SO MEI 2026 REV 4'!$B$6:$BH$52,MATCH(B30,'SO MEI 2026 REV 4'!$B$6:$B$52,0),MATCH($FS$3,'SO MEI 2026 REV 4'!$B$5:$XH$5,0))</f>
        <v>3018.0416129032269</v>
      </c>
      <c r="FT30" s="325">
        <f>INDEX('Summary sales'!$A$6:$BX$50,MATCH(B30,'Summary sales'!$A$6:$A$50,0),MATCH($FS$3,'Summary sales'!$A$7:$BX$7,0))</f>
        <v>0</v>
      </c>
      <c r="FU30" s="325">
        <f t="shared" si="646"/>
        <v>-3018.0416129032269</v>
      </c>
      <c r="FV30" s="326">
        <f t="shared" si="647"/>
        <v>0</v>
      </c>
      <c r="FW30" s="325">
        <f>INDEX('SO MEI 2026 REV 4'!$B$6:$BH$52,MATCH(B30,'SO MEI 2026 REV 4'!$B$6:$B$52,0),MATCH($FW$3,'SO MEI 2026 REV 4'!$B$5:$XH$5,0))</f>
        <v>2044.9996774193546</v>
      </c>
      <c r="FX30" s="325">
        <f>INDEX('Summary sales'!$A$6:$BX$50,MATCH(B30,'Summary sales'!$A$6:$A$50,0),MATCH($FW$3,'Summary sales'!$A$7:$BX$7,0))</f>
        <v>2215.3699999998789</v>
      </c>
      <c r="FY30" s="325">
        <f t="shared" si="648"/>
        <v>170.37032258052432</v>
      </c>
      <c r="FZ30" s="326">
        <f t="shared" si="649"/>
        <v>1.0833106843300433</v>
      </c>
      <c r="GA30" s="325">
        <f>INDEX('SO MEI 2026 REV 4'!$B$6:$BH$52,MATCH(B30,'SO MEI 2026 REV 4'!$B$6:$B$52,0),MATCH($GA$3,'SO MEI 2026 REV 4'!$B$5:$XH$5,0))</f>
        <v>369.61070967741654</v>
      </c>
      <c r="GB30" s="325">
        <f>INDEX('Summary sales'!$A$6:$BX$50,MATCH(B30,'Summary sales'!$A$6:$A$50,0),MATCH($GA$3,'Summary sales'!$A$7:$BX$7,0))</f>
        <v>0</v>
      </c>
      <c r="GC30" s="325">
        <f t="shared" si="650"/>
        <v>-369.61070967741654</v>
      </c>
      <c r="GD30" s="326">
        <f t="shared" si="651"/>
        <v>0</v>
      </c>
      <c r="GE30" s="325">
        <f>INDEX('SO MEI 2026 REV 4'!$B$6:$BH$52,MATCH(B30,'SO MEI 2026 REV 4'!$B$6:$B$52,0),MATCH($GE$3,'SO MEI 2026 REV 4'!$B$5:$XH$5,0))</f>
        <v>0</v>
      </c>
      <c r="GF30" s="325">
        <f>INDEX('Summary sales'!$A$6:$BX$50,MATCH(B30,'Summary sales'!$A$6:$A$50,0),MATCH($GE$3,'Summary sales'!$A$7:$BX$7,0))</f>
        <v>0</v>
      </c>
      <c r="GG30" s="325">
        <f t="shared" si="652"/>
        <v>0</v>
      </c>
      <c r="GH30" s="326" t="e">
        <f t="shared" si="653"/>
        <v>#DIV/0!</v>
      </c>
      <c r="GI30" s="325">
        <f>INDEX('SO MEI 2026 REV 4'!$B$6:$BH$52,MATCH(B30,'SO MEI 2026 REV 4'!$B$6:$B$52,0),MATCH($GI$3,'SO MEI 2026 REV 4'!$B$5:$XH$5,0))</f>
        <v>0</v>
      </c>
      <c r="GJ30" s="325">
        <f>INDEX('Summary sales'!$A$6:$BX$50,MATCH($B30,'Summary sales'!$A$6:$A$50,0),MATCH($GI$3,'Summary sales'!$A$7:$BX$7,0))</f>
        <v>0</v>
      </c>
      <c r="GK30" s="325">
        <f t="shared" si="654"/>
        <v>0</v>
      </c>
      <c r="GL30" s="326" t="e">
        <f t="shared" si="655"/>
        <v>#DIV/0!</v>
      </c>
      <c r="GM30" s="325">
        <f>INDEX('SO MEI 2026 REV 4'!$B$6:$BH$52,MATCH(B30,'SO MEI 2026 REV 4'!$B$6:$B$52,0),MATCH($GM$3,'SO MEI 2026 REV 4'!$B$5:$XH$5,0))</f>
        <v>1121.900322580635</v>
      </c>
      <c r="GN30" s="325">
        <f>INDEX('Summary sales'!$A$6:$BX$50,MATCH($B30,'Summary sales'!$A$6:$A$50,0),MATCH($GM$3,'Summary sales'!$A$7:$BX$7,0))</f>
        <v>1269.9399999999441</v>
      </c>
      <c r="GO30" s="325">
        <f t="shared" si="656"/>
        <v>148.0396774193091</v>
      </c>
      <c r="GP30" s="326">
        <f t="shared" si="657"/>
        <v>1.1319543942003538</v>
      </c>
      <c r="GQ30" s="325">
        <f>INDEX('SO MEI 2026 REV 4'!$B$6:$BH$52,MATCH(B30,'SO MEI 2026 REV 4'!$B$6:$B$52,0),MATCH($GQ$3,'SO MEI 2026 REV 4'!$B$5:$XH$5,0))</f>
        <v>1800</v>
      </c>
      <c r="GR30" s="325">
        <f>INDEX('Summary sales'!$A$6:$BX$50,MATCH(B30,'Summary sales'!$A$6:$A$50,0),MATCH($GQ$3,'Summary sales'!$A$7:$BX$7,0))</f>
        <v>1842.5090000000782</v>
      </c>
      <c r="GS30" s="325">
        <f t="shared" si="658"/>
        <v>42.509000000078231</v>
      </c>
      <c r="GT30" s="326">
        <f t="shared" si="659"/>
        <v>1.0236161111111546</v>
      </c>
      <c r="GU30" s="325">
        <f>INDEX('SO MEI 2026 REV 4'!$B$6:$BH$52,MATCH(B30,'SO MEI 2026 REV 4'!$B$6:$B$52,0),MATCH($GU$3,'SO MEI 2026 REV 4'!$B$5:$XH$5,0))</f>
        <v>2499.7025806451697</v>
      </c>
      <c r="GV30" s="325">
        <f>INDEX('Summary sales'!$A$6:$BX$50,MATCH(B30,'Summary sales'!$A$6:$A$50,0),MATCH($GU$3,'Summary sales'!$A$7:$BX$7,0))</f>
        <v>2176.0400000000373</v>
      </c>
      <c r="GW30" s="325">
        <f t="shared" si="660"/>
        <v>-323.66258064513249</v>
      </c>
      <c r="GX30" s="326">
        <f t="shared" si="661"/>
        <v>0.8705195637468216</v>
      </c>
      <c r="GY30" s="325">
        <f>INDEX('SO MEI 2026 REV 4'!$B$6:$BH$52,MATCH(B30,'SO MEI 2026 REV 4'!$B$6:$B$52,0),MATCH($GY$3,'SO MEI 2026 REV 4'!$B$5:$XH$5,0))</f>
        <v>6600.0622580645213</v>
      </c>
      <c r="GZ30" s="325">
        <f>INDEX('Summary sales'!$A$6:$BX$50,MATCH(B30,'Summary sales'!$A$6:$A$50,0),MATCH($GY$3,'Summary sales'!$A$7:$BX$7,0))</f>
        <v>9992.99</v>
      </c>
      <c r="HA30" s="325">
        <f t="shared" si="662"/>
        <v>3392.9277419354785</v>
      </c>
      <c r="HB30" s="326">
        <f t="shared" si="663"/>
        <v>1.5140751116081834</v>
      </c>
      <c r="HC30" s="325">
        <f>INDEX('SO MEI 2026 REV 4'!$B$6:$BH$52,MATCH(B30,'SO MEI 2026 REV 4'!$B$6:$B$52,0),MATCH($HC$3,'SO MEI 2026 REV 4'!$B$5:$XH$5,0))</f>
        <v>20000</v>
      </c>
      <c r="HD30" s="325">
        <f>INDEX('Summary sales'!$A$6:$BX$50,MATCH(B30,'Summary sales'!$A$6:$A$50,0),MATCH($HC$3,'Summary sales'!$A$7:$BX$7,0))</f>
        <v>9486</v>
      </c>
      <c r="HE30" s="325">
        <f t="shared" si="664"/>
        <v>-10514</v>
      </c>
      <c r="HF30" s="366">
        <f t="shared" si="665"/>
        <v>0.4743</v>
      </c>
    </row>
    <row r="31" spans="1:214" ht="15" customHeight="1">
      <c r="A31" s="641"/>
      <c r="B31" s="323">
        <f t="shared" si="666"/>
        <v>46163</v>
      </c>
      <c r="C31" s="324" t="str">
        <f t="shared" si="558"/>
        <v>Kam</v>
      </c>
      <c r="D31" s="325">
        <f t="shared" si="559"/>
        <v>212877.61587096774</v>
      </c>
      <c r="E31" s="325">
        <f t="shared" ca="1" si="560"/>
        <v>205513.37200000233</v>
      </c>
      <c r="F31" s="325">
        <f t="shared" ca="1" si="561"/>
        <v>-7364.2438709654089</v>
      </c>
      <c r="G31" s="326">
        <f t="shared" ca="1" si="562"/>
        <v>0.96540620844124292</v>
      </c>
      <c r="H31" s="325">
        <f>INDEX('SO MEI 2026 REV 4'!$B$6:$BH$52,MATCH(B31,'SO MEI 2026 REV 4'!$B$6:$B$52,0),MATCH($H$3,'SO MEI 2026 REV 4'!$B$5:$XH$5,0))</f>
        <v>1199.5729032258068</v>
      </c>
      <c r="I31" s="325">
        <f>INDEX('Summary sales'!$A$6:$BX$50,MATCH(B31,'Summary sales'!$A$6:$A$50,0),MATCH($H$3,'Summary sales'!$A$7:$BX$7,0))</f>
        <v>1196.5500000000466</v>
      </c>
      <c r="J31" s="325">
        <f t="shared" si="563"/>
        <v>-3.0229032257602739</v>
      </c>
      <c r="K31" s="326">
        <f t="shared" si="564"/>
        <v>0.99748001708138678</v>
      </c>
      <c r="L31" s="325">
        <f>INDEX('SO MEI 2026 REV 4'!$B$6:$BH$52,MATCH(B31,'SO MEI 2026 REV 4'!$B$6:$B$52,0),MATCH($L$3,'SO MEI 2026 REV 4'!$B$5:$XH$5,0))</f>
        <v>2000</v>
      </c>
      <c r="M31" s="325">
        <f>INDEX('Summary sales'!$A$6:$BX$50,MATCH($B31,'Summary sales'!$A$6:$A$50,0),MATCH($L$3,'Summary sales'!$A$7:$BX$7,0))</f>
        <v>1652.5800000000745</v>
      </c>
      <c r="N31" s="325">
        <f t="shared" si="565"/>
        <v>-347.41999999992549</v>
      </c>
      <c r="O31" s="326">
        <f t="shared" si="566"/>
        <v>0.82629000000003727</v>
      </c>
      <c r="P31" s="325">
        <f>INDEX('SO MEI 2026 REV 4'!$B$6:$BH$52,MATCH(B31,'SO MEI 2026 REV 4'!$B$6:$B$52,0),MATCH($P$3,'SO MEI 2026 REV 4'!$B$5:$XH$5,0))</f>
        <v>1129.7312903225857</v>
      </c>
      <c r="Q31" s="325">
        <f>INDEX('Summary sales'!$A$6:$BX$50,MATCH($B31,'Summary sales'!$A$6:$A$50,0),MATCH($P$3,'Summary sales'!$A$7:$BX$7,0))</f>
        <v>1164.8299999996088</v>
      </c>
      <c r="R31" s="325">
        <f t="shared" si="567"/>
        <v>35.09870967702318</v>
      </c>
      <c r="S31" s="326">
        <f t="shared" si="568"/>
        <v>1.0310681929213459</v>
      </c>
      <c r="T31" s="325">
        <f>INDEX('SO MEI 2026 REV 4'!$B$6:$BH$52,MATCH(B31,'SO MEI 2026 REV 4'!$B$6:$B$52,0),MATCH($T$3,'SO MEI 2026 REV 4'!$B$5:$XH$5,0))</f>
        <v>3282.5161290322658</v>
      </c>
      <c r="U31" s="325">
        <f>INDEX('Summary sales'!$A$6:$BX$50,MATCH($B31,'Summary sales'!$A$6:$A$50,0),MATCH($T$3,'Summary sales'!$A$7:$BX$7,0))</f>
        <v>3640.6000000000931</v>
      </c>
      <c r="V31" s="325">
        <f t="shared" si="569"/>
        <v>358.08387096782735</v>
      </c>
      <c r="W31" s="326">
        <f t="shared" si="570"/>
        <v>1.109088228935343</v>
      </c>
      <c r="X31" s="325">
        <f>INDEX('SO MEI 2026 REV 4'!$B$6:$BH$52,MATCH(B31,'SO MEI 2026 REV 4'!$B$6:$B$52,0),MATCH($X$3,'SO MEI 2026 REV 4'!$B$5:$XH$5,0))</f>
        <v>644.02064516129087</v>
      </c>
      <c r="Y31" s="325">
        <f>INDEX('Summary sales'!$A$6:$BX$50,MATCH($B31,'Summary sales'!$A$6:$A$50,0),MATCH($X$3,'Summary sales'!$A$7:$BX$7,0))</f>
        <v>761.89000000001397</v>
      </c>
      <c r="Z31" s="325">
        <f t="shared" si="571"/>
        <v>117.8693548387231</v>
      </c>
      <c r="AA31" s="326">
        <f t="shared" si="572"/>
        <v>1.183021081271709</v>
      </c>
      <c r="AB31" s="325">
        <f>INDEX('SO MEI 2026 REV 4'!$B$6:$BH$52,MATCH(B31,'SO MEI 2026 REV 4'!$B$6:$B$52,0),MATCH($AB$3,'SO MEI 2026 REV 4'!$B$5:$XH$5,0))</f>
        <v>0</v>
      </c>
      <c r="AC31" s="325">
        <f>INDEX('Summary sales'!$A$6:$BX$50,MATCH($B31,'Summary sales'!$A$6:$A$50,0),MATCH($AB$3,'Summary sales'!$A$7:$BX$7,0))</f>
        <v>0</v>
      </c>
      <c r="AD31" s="325">
        <f t="shared" si="573"/>
        <v>0</v>
      </c>
      <c r="AE31" s="326" t="e">
        <f t="shared" si="574"/>
        <v>#DIV/0!</v>
      </c>
      <c r="AF31" s="325">
        <f>INDEX('SO MEI 2026 REV 4'!$B$6:$BH$52,MATCH(B31,'SO MEI 2026 REV 4'!$B$6:$B$52,0),MATCH($AF$3,'SO MEI 2026 REV 4'!$B$5:$XH$5,0))</f>
        <v>499.97064516129024</v>
      </c>
      <c r="AG31" s="325">
        <f>INDEX('Summary sales'!$A$6:$BX$50,MATCH($B31,'Summary sales'!$A$6:$A$50,0),MATCH($AF$3,'Summary sales'!$A$7:$BX$7,0))</f>
        <v>13.130000000004657</v>
      </c>
      <c r="AH31" s="325">
        <f t="shared" si="575"/>
        <v>-486.84064516128558</v>
      </c>
      <c r="AI31" s="326">
        <f t="shared" si="576"/>
        <v>2.626154180665732E-2</v>
      </c>
      <c r="AJ31" s="325">
        <f>INDEX('SO MEI 2026 REV 4'!$B$6:$BH$52,MATCH(B31,'SO MEI 2026 REV 4'!$B$6:$B$52,0),MATCH($AJ$3,'SO MEI 2026 REV 4'!$B$5:$XH$5,0))</f>
        <v>603.76322580644887</v>
      </c>
      <c r="AK31" s="325">
        <f>INDEX('Summary sales'!$A$6:$BX$50,MATCH($B31,'Summary sales'!$A$6:$A$50,0),MATCH($AJ$3,'Summary sales'!$A$7:$BX$7,0))</f>
        <v>824.43000000005122</v>
      </c>
      <c r="AL31" s="325">
        <f t="shared" si="577"/>
        <v>220.66677419360235</v>
      </c>
      <c r="AM31" s="326">
        <f t="shared" si="578"/>
        <v>1.3654856154891795</v>
      </c>
      <c r="AN31" s="325">
        <f>INDEX('SO MEI 2026 REV 4'!$B$6:$BH$52,MATCH(B31,'SO MEI 2026 REV 4'!$B$6:$B$52,0),MATCH($AN$3,'SO MEI 2026 REV 4'!$B$5:$XH$5,0))</f>
        <v>673.27548387096704</v>
      </c>
      <c r="AO31" s="325">
        <f>INDEX('Summary sales'!$A$6:$BX$50,MATCH($B31,'Summary sales'!$A$6:$A$50,0),MATCH($AN$3,'Summary sales'!$A$7:$BX$7,0))</f>
        <v>708.63000000000466</v>
      </c>
      <c r="AP31" s="325">
        <f t="shared" si="579"/>
        <v>35.35451612903762</v>
      </c>
      <c r="AQ31" s="326">
        <f t="shared" si="580"/>
        <v>1.0525112186259455</v>
      </c>
      <c r="AR31" s="325">
        <f>INDEX('SO MEI 2026 REV 4'!$B$6:$BH$52,MATCH(B31,'SO MEI 2026 REV 4'!$B$6:$B$52,0),MATCH($AR$3,'SO MEI 2026 REV 4'!$B$5:$XH$5,0))</f>
        <v>5514.1990322580623</v>
      </c>
      <c r="AS31" s="325">
        <f>INDEX('Summary sales'!$A$6:$BX$50,MATCH($B31,'Summary sales'!$A$6:$A$50,0),MATCH($AR$3,'Summary sales'!$A$7:$BX$7,0))</f>
        <v>5768.269999999553</v>
      </c>
      <c r="AT31" s="325">
        <f t="shared" si="581"/>
        <v>254.07096774149068</v>
      </c>
      <c r="AU31" s="326">
        <f t="shared" si="582"/>
        <v>1.0460757702533361</v>
      </c>
      <c r="AV31" s="325">
        <f>INDEX('SO MEI 2026 REV 4'!$B$6:$BH$52,MATCH(B31,'SO MEI 2026 REV 4'!$B$6:$B$52,0),MATCH($AV$3,'SO MEI 2026 REV 4'!$B$5:$XH$5,0))</f>
        <v>6600.0622580645213</v>
      </c>
      <c r="AW31" s="325">
        <f>INDEX('Summary sales'!$A$6:$BX$50,MATCH($B31,'Summary sales'!$A$6:$A$50,0),MATCH($AV$3,'Summary sales'!$A$7:$BX$7,0))</f>
        <v>5759.7600000002421</v>
      </c>
      <c r="AX31" s="325">
        <f t="shared" si="583"/>
        <v>-840.30225806427916</v>
      </c>
      <c r="AY31" s="326">
        <f t="shared" si="584"/>
        <v>0.87268267704027702</v>
      </c>
      <c r="AZ31" s="325">
        <f>INDEX('SO MEI 2026 REV 4'!$B$6:$BH$52,MATCH(B31,'SO MEI 2026 REV 4'!$B$6:$B$52,0),MATCH($AZ$3,'SO MEI 2026 REV 4'!$B$5:$XH$5,0))</f>
        <v>1000</v>
      </c>
      <c r="BA31" s="325">
        <f>INDEX('Summary sales'!$A$6:$BX$50,MATCH($B31,'Summary sales'!$A$6:$A$50,0),MATCH($AZ$3,'Summary sales'!$A$7:$BX$7,0))</f>
        <v>1773.339999999851</v>
      </c>
      <c r="BB31" s="325">
        <f t="shared" si="585"/>
        <v>773.33999999985099</v>
      </c>
      <c r="BC31" s="326">
        <f t="shared" si="586"/>
        <v>1.7733399999998509</v>
      </c>
      <c r="BD31" s="325">
        <f>INDEX('SO MEI 2026 REV 4'!$B$6:$BH$52,MATCH(B31,'SO MEI 2026 REV 4'!$B$6:$B$52,0),MATCH($BD$3,'SO MEI 2026 REV 4'!$B$5:$XH$5,0))</f>
        <v>500</v>
      </c>
      <c r="BE31" s="325">
        <f>INDEX('Summary sales'!$A$6:$BX$50,MATCH($B31,'Summary sales'!$A$6:$A$50,0),MATCH($BD$3,'Summary sales'!$A$7:$BX$7,0))</f>
        <v>690.98999999999796</v>
      </c>
      <c r="BF31" s="325">
        <f t="shared" si="587"/>
        <v>190.98999999999796</v>
      </c>
      <c r="BG31" s="326">
        <f t="shared" si="588"/>
        <v>1.381979999999996</v>
      </c>
      <c r="BH31" s="325">
        <f>INDEX('SO MEI 2026 REV 4'!$B$6:$BH$52,MATCH(B31,'SO MEI 2026 REV 4'!$B$6:$B$52,0),MATCH($BH$3,'SO MEI 2026 REV 4'!$B$5:$XH$5,0))</f>
        <v>4000</v>
      </c>
      <c r="BI31" s="325">
        <f>INDEX('Summary sales'!$A$6:$BX$50,MATCH($B31,'Summary sales'!$A$6:$A$50,0),MATCH($BH$3,'Summary sales'!$A$7:$BX$7,0))</f>
        <v>3689.7099999999627</v>
      </c>
      <c r="BJ31" s="325">
        <f t="shared" si="589"/>
        <v>-310.29000000003725</v>
      </c>
      <c r="BK31" s="326">
        <f t="shared" si="590"/>
        <v>0.92242749999999074</v>
      </c>
      <c r="BL31" s="325">
        <f>INDEX('SO MEI 2026 REV 4'!$B$6:$BH$52,MATCH(B31,'SO MEI 2026 REV 4'!$B$6:$B$52,0),MATCH($BL$3,'SO MEI 2026 REV 4'!$B$5:$XH$5,0))</f>
        <v>9000.0570967741915</v>
      </c>
      <c r="BM31" s="325">
        <f>INDEX('Summary sales'!$A$6:$BX$50,MATCH($B31,'Summary sales'!$A$6:$A$50,0),MATCH($BL$3,'Summary sales'!$A$7:$BX$7,0))</f>
        <v>9524.5200000000186</v>
      </c>
      <c r="BN31" s="325">
        <f t="shared" si="591"/>
        <v>524.46290322582718</v>
      </c>
      <c r="BO31" s="326">
        <f t="shared" si="592"/>
        <v>1.0582732862232402</v>
      </c>
      <c r="BP31" s="325">
        <f>INDEX('SO MEI 2026 REV 4'!$B$6:$BH$52,MATCH(B31,'SO MEI 2026 REV 4'!$B$6:$B$52,0),MATCH($BP$3,'SO MEI 2026 REV 4'!$B$5:$XH$5,0))</f>
        <v>1300</v>
      </c>
      <c r="BQ31" s="325">
        <f>INDEX('Summary sales'!$A$6:$BX$50,MATCH($B31,'Summary sales'!$A$6:$A$50,0),MATCH($BP$3,'Summary sales'!$A$7:$BX$7,0))</f>
        <v>1264.8400000000838</v>
      </c>
      <c r="BR31" s="325">
        <f t="shared" si="593"/>
        <v>-35.159999999916181</v>
      </c>
      <c r="BS31" s="326">
        <f t="shared" si="594"/>
        <v>0.97295384615391067</v>
      </c>
      <c r="BT31" s="325">
        <f>INDEX('SO MEI 2026 REV 4'!$B$6:$BH$52,MATCH(B31,'SO MEI 2026 REV 4'!$B$6:$B$52,0),MATCH($BT$3,'SO MEI 2026 REV 4'!$B$5:$XH$5,0))</f>
        <v>1000</v>
      </c>
      <c r="BU31" s="325">
        <f>INDEX('Summary sales'!$A$6:$BX$50,MATCH($B31,'Summary sales'!$A$6:$A$50,0),MATCH($BT$3,'Summary sales'!$A$7:$BX$7,0))</f>
        <v>1640.7759999999544</v>
      </c>
      <c r="BV31" s="325">
        <f t="shared" si="595"/>
        <v>640.77599999995437</v>
      </c>
      <c r="BW31" s="326">
        <f t="shared" si="596"/>
        <v>1.6407759999999543</v>
      </c>
      <c r="BX31" s="325">
        <f>INDEX('SO MEI 2026 REV 4'!$B$6:$BH$52,MATCH(B31,'SO MEI 2026 REV 4'!$B$6:$B$52,0),MATCH($BX$3,'SO MEI 2026 REV 4'!$B$5:$XH$5,0))</f>
        <v>5500</v>
      </c>
      <c r="BY31" s="325">
        <f ca="1">INDEX('Summary sales'!$A$6:$BX$50,MATCH($B31,'Summary sales'!$A$6:$A$50,0),MATCH($BX$3,'Summary sales'!$A$7:$BX$7,0))</f>
        <v>5646.88</v>
      </c>
      <c r="BZ31" s="325">
        <f t="shared" ca="1" si="597"/>
        <v>146.88000000000011</v>
      </c>
      <c r="CA31" s="326">
        <f t="shared" ca="1" si="598"/>
        <v>1.0267054545454546</v>
      </c>
      <c r="CB31" s="325">
        <f>INDEX('SO MEI 2026 REV 4'!$B$6:$BH$52,MATCH(B31,'SO MEI 2026 REV 4'!$B$6:$B$52,0),MATCH($CB$3,'SO MEI 2026 REV 4'!$B$5:$XH$5,0))</f>
        <v>70.054838709677327</v>
      </c>
      <c r="CC31" s="325">
        <f>INDEX('Summary sales'!$A$6:$BX$50,MATCH($B31,'Summary sales'!$A$6:$A$50,0),MATCH($CB$3,'Summary sales'!$A$7:$BX$7,0))</f>
        <v>0</v>
      </c>
      <c r="CD31" s="325">
        <f t="shared" si="599"/>
        <v>-70.054838709677327</v>
      </c>
      <c r="CE31" s="326">
        <f t="shared" si="600"/>
        <v>0</v>
      </c>
      <c r="CF31" s="325">
        <f>INDEX('SO MEI 2026 REV 4'!$B$6:$BH$52,MATCH(B31,'SO MEI 2026 REV 4'!$B$6:$B$52,0),MATCH($CF$3,'SO MEI 2026 REV 4'!$B$5:$XH$5,0))</f>
        <v>89.451612903225808</v>
      </c>
      <c r="CG31" s="325">
        <f>INDEX('Summary sales'!$A$6:$BX$50,MATCH($B31,'Summary sales'!$A$6:$A$50,0),MATCH($CF$3,'Summary sales'!$A$7:$BX$7,0))</f>
        <v>51.759000000005472</v>
      </c>
      <c r="CH31" s="325">
        <f t="shared" si="601"/>
        <v>-37.692612903220336</v>
      </c>
      <c r="CI31" s="326">
        <f t="shared" si="602"/>
        <v>0.57862567616306149</v>
      </c>
      <c r="CJ31" s="325">
        <f>INDEX('SO MEI 2026 REV 4'!$B$6:$BH$52,MATCH(B31,'SO MEI 2026 REV 4'!$B$6:$B$52,0),MATCH($CJ$3,'SO MEI 2026 REV 4'!$B$5:$XH$5,0))</f>
        <v>3500</v>
      </c>
      <c r="CK31" s="325">
        <f>INDEX('Summary sales'!$A$6:$BX$50,MATCH($B31,'Summary sales'!$A$6:$A$50,0),MATCH($CJ$3,'Summary sales'!$A$7:$BX$7,0))</f>
        <v>3600.3999999999069</v>
      </c>
      <c r="CL31" s="325">
        <f t="shared" si="603"/>
        <v>100.39999999990687</v>
      </c>
      <c r="CM31" s="326">
        <f t="shared" si="604"/>
        <v>1.0286857142856878</v>
      </c>
      <c r="CN31" s="325">
        <f>INDEX('SO MEI 2026 REV 4'!$B$6:$BH$52,MATCH(B31,'SO MEI 2026 REV 4'!$B$6:$B$52,0),MATCH($CN$3,'SO MEI 2026 REV 4'!$B$5:$XH$5,0))</f>
        <v>3000</v>
      </c>
      <c r="CO31" s="325">
        <f>INDEX('Summary sales'!$A$6:$BX$50,MATCH($B31,'Summary sales'!$A$6:$A$50,0),MATCH($CN$3,'Summary sales'!$A$7:$BX$7,0))</f>
        <v>7715.5999999996275</v>
      </c>
      <c r="CP31" s="325">
        <f t="shared" si="605"/>
        <v>4715.5999999996275</v>
      </c>
      <c r="CQ31" s="325">
        <f>INDEX('SO MEI 2026 REV 4'!$B$6:$BH$52,MATCH(B31,'SO MEI 2026 REV 4'!$B$6:$B$52,0),MATCH($CQ$3,'SO MEI 2026 REV 4'!$B$5:$XH$5,0))</f>
        <v>0</v>
      </c>
      <c r="CR31" s="325">
        <f>INDEX('Summary sales'!$A$6:$BX$50,MATCH($B31,'Summary sales'!$A$6:$A$50,0),MATCH($CQ$3,'Summary sales'!$A$7:$BX$7,0))</f>
        <v>0</v>
      </c>
      <c r="CS31" s="325">
        <f t="shared" si="606"/>
        <v>0</v>
      </c>
      <c r="CT31" s="326">
        <f t="shared" si="607"/>
        <v>2.5718666666665424</v>
      </c>
      <c r="CU31" s="325">
        <f>INDEX('SO MEI 2026 REV 4'!$B$6:$BH$52,MATCH(B31,'SO MEI 2026 REV 4'!$B$6:$B$52,0),MATCH($CU$3,'SO MEI 2026 REV 4'!$B$5:$XH$5,0))</f>
        <v>2000</v>
      </c>
      <c r="CV31" s="325">
        <f>INDEX('Summary sales'!$A$6:$BX$50,MATCH($B31,'Summary sales'!$A$6:$A$50,0),MATCH($CU$3,'Summary sales'!$A$7:$BX$7,0))</f>
        <v>2960.3099999999395</v>
      </c>
      <c r="CW31" s="325">
        <f t="shared" si="608"/>
        <v>960.30999999993946</v>
      </c>
      <c r="CX31" s="326">
        <f t="shared" si="609"/>
        <v>1.4801549999999697</v>
      </c>
      <c r="CY31" s="325">
        <f>INDEX('SO MEI 2026 REV 4'!$B$6:$BH$52,MATCH(B31,'SO MEI 2026 REV 4'!$B$6:$B$52,0),MATCH($CY$3,'SO MEI 2026 REV 4'!$B$5:$XH$5,0))</f>
        <v>5000</v>
      </c>
      <c r="CZ31" s="325">
        <f>INDEX('Summary sales'!$A$6:$BX$50,MATCH($B31,'Summary sales'!$A$6:$A$50,0),MATCH($CY$3,'Summary sales'!$A$7:$BX$7,0))</f>
        <v>10387.300000000047</v>
      </c>
      <c r="DA31" s="325">
        <f t="shared" si="610"/>
        <v>5387.3000000000466</v>
      </c>
      <c r="DB31" s="326">
        <f t="shared" si="611"/>
        <v>2.0774600000000092</v>
      </c>
      <c r="DC31" s="325">
        <f>INDEX('SO MEI 2026 REV 4'!$B$6:$BH$52,MATCH(B31,'SO MEI 2026 REV 4'!$B$6:$B$52,0),MATCH($DC$3,'SO MEI 2026 REV 4'!$B$5:$XH$5,0))</f>
        <v>16000</v>
      </c>
      <c r="DD31" s="325">
        <f>INDEX('Summary sales'!$A$6:$BX$50,MATCH($B31,'Summary sales'!$A$6:$A$50,0),MATCH($DC$3,'Summary sales'!$A$7:$BX$7,0))</f>
        <v>15050.929000005126</v>
      </c>
      <c r="DE31" s="325">
        <f t="shared" si="612"/>
        <v>-949.070999994874</v>
      </c>
      <c r="DF31" s="326">
        <f t="shared" si="613"/>
        <v>0.94068306250032041</v>
      </c>
      <c r="DG31" s="325">
        <f>INDEX('SO MEI 2026 REV 4'!$B$6:$BH$52,MATCH(B31,'SO MEI 2026 REV 4'!$B$6:$B$52,0),MATCH($DG$3,'SO MEI 2026 REV 4'!$B$5:$XH$5,0))</f>
        <v>2020.8603225806426</v>
      </c>
      <c r="DH31" s="325">
        <f>INDEX('Summary sales'!$A$6:$BX$50,MATCH($B31,'Summary sales'!$A$6:$A$50,0),MATCH($DG$3,'Summary sales'!$A$7:$BX$7,0))</f>
        <v>1742.089999999851</v>
      </c>
      <c r="DI31" s="325">
        <f t="shared" si="614"/>
        <v>-278.77032258079157</v>
      </c>
      <c r="DJ31" s="326">
        <f t="shared" si="615"/>
        <v>0.86205364147839703</v>
      </c>
      <c r="DK31" s="325">
        <f>INDEX('SO MEI 2026 REV 4'!$B$6:$BH$52,MATCH(B31,'SO MEI 2026 REV 4'!$B$6:$B$52,0),MATCH($DK$3,'SO MEI 2026 REV 4'!$B$5:$XH$5,0))</f>
        <v>800</v>
      </c>
      <c r="DL31" s="325">
        <f>INDEX('Summary sales'!$A$6:$BX$50,MATCH($B31,'Summary sales'!$A$6:$A$50,0),MATCH($DK$3,'Summary sales'!$A$7:$BX$7,0))</f>
        <v>894.21999999997206</v>
      </c>
      <c r="DM31" s="325">
        <f t="shared" si="616"/>
        <v>94.21999999997206</v>
      </c>
      <c r="DN31" s="326">
        <f t="shared" si="617"/>
        <v>1.1177749999999651</v>
      </c>
      <c r="DO31" s="325">
        <f>INDEX('SO MEI 2026 REV 4'!$B$6:$BH$52,MATCH(B31,'SO MEI 2026 REV 4'!$B$6:$B$52,0),MATCH($DO$3,'SO MEI 2026 REV 4'!$B$5:$XH$5,0))</f>
        <v>7200</v>
      </c>
      <c r="DP31" s="325">
        <f>INDEX('Summary sales'!$A$6:$BX$50,MATCH($B31,'Summary sales'!$A$6:$A$50,0),MATCH($DO$3,'Summary sales'!$A$7:$BX$7,0))</f>
        <v>7894.7999999998137</v>
      </c>
      <c r="DQ31" s="325">
        <f t="shared" si="618"/>
        <v>694.79999999981374</v>
      </c>
      <c r="DR31" s="326">
        <f t="shared" si="619"/>
        <v>1.0964999999999741</v>
      </c>
      <c r="DS31" s="325">
        <f>INDEX('SO MEI 2026 REV 4'!$B$6:$BH$52,MATCH(B31,'SO MEI 2026 REV 4'!$B$6:$B$52,0),MATCH($DS$3,'SO MEI 2026 REV 4'!$B$5:$XH$5,0))</f>
        <v>3499.876774193548</v>
      </c>
      <c r="DT31" s="325">
        <f>INDEX('Summary sales'!$A$6:$BX$50,MATCH($B31,'Summary sales'!$A$6:$A$50,0),MATCH($DS$3,'Summary sales'!$A$7:$BX$7,0))</f>
        <v>2675.3500000000058</v>
      </c>
      <c r="DU31" s="325">
        <f t="shared" si="620"/>
        <v>-824.52677419354222</v>
      </c>
      <c r="DV31" s="326">
        <f t="shared" si="621"/>
        <v>0.76441262724641723</v>
      </c>
      <c r="DW31" s="325">
        <f>INDEX('SO MEI 2026 REV 4'!$B$6:$BH$52,MATCH(B31,'SO MEI 2026 REV 4'!$B$6:$B$52,0),MATCH($DW$3,'SO MEI 2026 REV 4'!$B$5:$XH$5,0))</f>
        <v>2043.2745161290325</v>
      </c>
      <c r="DX31" s="325">
        <f>INDEX('Summary sales'!$A$6:$BX$50,MATCH($B31,'Summary sales'!$A$6:$A$50,0),MATCH($DW$3,'Summary sales'!$A$7:$BX$7,0))</f>
        <v>1230.6299999998882</v>
      </c>
      <c r="DY31" s="325">
        <f t="shared" si="622"/>
        <v>-812.64451612914422</v>
      </c>
      <c r="DZ31" s="326">
        <f t="shared" si="623"/>
        <v>0.60228324206348305</v>
      </c>
      <c r="EA31" s="325">
        <f>INDEX('SO MEI 2026 REV 4'!$B$6:$BH$52,MATCH(B31,'SO MEI 2026 REV 4'!$B$6:$B$52,0),MATCH($EA$3,'SO MEI 2026 REV 4'!$B$5:$XH$5,0))</f>
        <v>1999.5303225806451</v>
      </c>
      <c r="EB31" s="325">
        <f>INDEX('Summary sales'!$A$6:$BX$50,MATCH($B31,'Summary sales'!$A$6:$A$50,0),MATCH($EA$3,'Summary sales'!$A$7:$BX$7,0))</f>
        <v>2222.9699999999721</v>
      </c>
      <c r="EC31" s="325">
        <f t="shared" si="624"/>
        <v>223.43967741932693</v>
      </c>
      <c r="ED31" s="326">
        <f t="shared" si="625"/>
        <v>1.1117460810151405</v>
      </c>
      <c r="EE31" s="325">
        <f>INDEX('SO MEI 2026 REV 4'!$B$6:$BH$52,MATCH(B31,'SO MEI 2026 REV 4'!$B$6:$B$52,0),MATCH($EE$3,'SO MEI 2026 REV 4'!$B$5:$XH$5,0))</f>
        <v>1000</v>
      </c>
      <c r="EF31" s="325">
        <f>INDEX('Summary sales'!$A$6:$BX$50,MATCH($B31,'Summary sales'!$A$6:$A$50,0),MATCH($EE$3,'Summary sales'!$A$7:$BX$7,0))</f>
        <v>1524.2600000000093</v>
      </c>
      <c r="EG31" s="325">
        <f t="shared" si="626"/>
        <v>524.26000000000931</v>
      </c>
      <c r="EH31" s="326">
        <f t="shared" si="627"/>
        <v>1.5242600000000093</v>
      </c>
      <c r="EI31" s="325">
        <f>INDEX('SO MEI 2026 REV 4'!$B$6:$BH$52,MATCH(B31,'SO MEI 2026 REV 4'!$B$6:$B$52,0),MATCH($EI$3,'SO MEI 2026 REV 4'!$B$5:$XH$5,0))</f>
        <v>11007.047419354845</v>
      </c>
      <c r="EJ31" s="325">
        <f>INDEX('Summary sales'!$A$6:$BX$50,MATCH($B31,'Summary sales'!$A$6:$A$50,0),MATCH($EI$3,'Summary sales'!$A$7:$BX$7,0))</f>
        <v>11676.209999999963</v>
      </c>
      <c r="EK31" s="325">
        <f t="shared" si="628"/>
        <v>669.16258064511749</v>
      </c>
      <c r="EL31" s="326">
        <f t="shared" si="629"/>
        <v>1.060794012703939</v>
      </c>
      <c r="EM31" s="325">
        <f>INDEX('SO MEI 2026 REV 4'!$B$6:$BH$52,MATCH(B31,'SO MEI 2026 REV 4'!$B$6:$B$52,0),MATCH($EM$3,'SO MEI 2026 REV 4'!$B$5:$XH$5,0))</f>
        <v>1519.5448387096778</v>
      </c>
      <c r="EN31" s="325">
        <f>INDEX('Summary sales'!$A$6:$BX$50,MATCH($B31,'Summary sales'!$A$6:$A$50,0),MATCH($EM$3,'Summary sales'!$A$7:$BX$7,0))</f>
        <v>2019.940000000177</v>
      </c>
      <c r="EO31" s="325">
        <f t="shared" si="630"/>
        <v>500.39516129049912</v>
      </c>
      <c r="EP31" s="326">
        <f t="shared" si="631"/>
        <v>1.3293059530348639</v>
      </c>
      <c r="EQ31" s="325">
        <f>INDEX('SO MEI 2026 REV 4'!$B$6:$BH$52,MATCH(B31,'SO MEI 2026 REV 4'!$B$6:$B$52,0),MATCH($EQ$3,'SO MEI 2026 REV 4'!$B$5:$XH$5,0))</f>
        <v>3999.6741935483842</v>
      </c>
      <c r="ER31" s="325">
        <f>INDEX('Summary sales'!$A$6:$BX$50,MATCH($B31,'Summary sales'!$A$6:$A$50,0),MATCH($EQ$3,'Summary sales'!$A$7:$BX$7,0))</f>
        <v>0</v>
      </c>
      <c r="ES31" s="325">
        <f t="shared" si="632"/>
        <v>-3999.6741935483842</v>
      </c>
      <c r="ET31" s="326">
        <f t="shared" si="633"/>
        <v>0</v>
      </c>
      <c r="EU31" s="325">
        <f>INDEX('SO MEI 2026 REV 4'!$B$6:$BH$52,MATCH(B31,'SO MEI 2026 REV 4'!$B$6:$B$52,0),MATCH($EU$3,'SO MEI 2026 REV 4'!$B$5:$XH$5,0))</f>
        <v>7000</v>
      </c>
      <c r="EV31" s="325">
        <f>INDEX('Summary sales'!$A$6:$BX$50,MATCH(B31,'Summary sales'!$A$6:$A$50,0),MATCH($EU$3,'Summary sales'!$A$7:$BX$7,0))</f>
        <v>6969.8300000000745</v>
      </c>
      <c r="EW31" s="325">
        <f t="shared" si="634"/>
        <v>-30.169999999925494</v>
      </c>
      <c r="EX31" s="326">
        <f t="shared" si="635"/>
        <v>0.99569000000001062</v>
      </c>
      <c r="EY31" s="325">
        <f>INDEX('SO MEI 2026 REV 4'!$B$6:$BH$52,MATCH(B31,'SO MEI 2026 REV 4'!$B$6:$B$52,0),MATCH($EY$3,'SO MEI 2026 REV 4'!$B$5:$XH$5,0))</f>
        <v>5000</v>
      </c>
      <c r="EZ31" s="325">
        <f>INDEX('Summary sales'!$A$6:$BX$50,MATCH($B31,'Summary sales'!$A$6:$A$50,0),MATCH($EY$3,'Summary sales'!$A$7:$BX$7,0))</f>
        <v>4859.25</v>
      </c>
      <c r="FA31" s="325">
        <f t="shared" si="636"/>
        <v>-140.75</v>
      </c>
      <c r="FB31" s="326">
        <f t="shared" si="637"/>
        <v>0.97184999999999999</v>
      </c>
      <c r="FC31" s="325">
        <f>INDEX('SO MEI 2026 REV 4'!$B$6:$BH$52,MATCH(B31,'SO MEI 2026 REV 4'!$B$6:$B$52,0),MATCH($FC$3,'SO MEI 2026 REV 4'!$B$5:$XH$5,0))</f>
        <v>42000</v>
      </c>
      <c r="FD31" s="325">
        <f>INDEX('Summary sales'!$A$6:$BX$50,MATCH($B31,'Summary sales'!$A$6:$A$50,0),MATCH($FC$3,'Summary sales'!$A$7:$BX$7,0))</f>
        <v>45210.289999999106</v>
      </c>
      <c r="FE31" s="325">
        <f t="shared" si="638"/>
        <v>3210.2899999991059</v>
      </c>
      <c r="FF31" s="326">
        <f t="shared" si="639"/>
        <v>1.0764354761904549</v>
      </c>
      <c r="FG31" s="325">
        <f>INDEX('SO MEI 2026 REV 4'!$B$6:$BH$52,MATCH(B31,'SO MEI 2026 REV 4'!$B$6:$B$52,0),MATCH($FG$3,'SO MEI 2026 REV 4'!$B$5:$XH$5,0))</f>
        <v>8000</v>
      </c>
      <c r="FH31" s="325">
        <f>INDEX('Summary sales'!$A$6:$BX$50,MATCH(B31,'Summary sales'!$A$6:$A$50,0),MATCH($FG$3,'Summary sales'!$A$7:$BX$7,0))</f>
        <v>6896.8100000000559</v>
      </c>
      <c r="FI31" s="325">
        <f t="shared" si="640"/>
        <v>-1103.1899999999441</v>
      </c>
      <c r="FJ31" s="326">
        <f t="shared" si="641"/>
        <v>0.86210125000000704</v>
      </c>
      <c r="FK31" s="325">
        <f>INDEX('SO MEI 2026 REV 4'!$B$6:$BH$52,MATCH(B31,'SO MEI 2026 REV 4'!$B$6:$B$52,0),MATCH($FK$3,'SO MEI 2026 REV 4'!$B$5:$XH$5,0))</f>
        <v>3500</v>
      </c>
      <c r="FL31" s="325">
        <f>INDEX('Summary sales'!$A$6:$BX$50,MATCH(B31,'Summary sales'!$A$6:$A$50,0),MATCH($FK$3,'Summary sales'!$A$7:$BX$7,0))</f>
        <v>3407.5</v>
      </c>
      <c r="FM31" s="325">
        <f t="shared" si="642"/>
        <v>-92.5</v>
      </c>
      <c r="FN31" s="326">
        <f t="shared" si="643"/>
        <v>0.97357142857142853</v>
      </c>
      <c r="FO31" s="325">
        <f>INDEX('SO MEI 2026 REV 4'!$B$6:$BH$52,MATCH(B31,'SO MEI 2026 REV 4'!$B$6:$B$52,0),MATCH($FO$3,'SO MEI 2026 REV 4'!$B$5:$XH$5,0))</f>
        <v>726.8151612903232</v>
      </c>
      <c r="FP31" s="325">
        <f>INDEX('Summary sales'!$A$6:$BX$50,MATCH(B31,'Summary sales'!$A$6:$A$50,0),MATCH($FO$3,'Summary sales'!$A$7:$BX$7,0))</f>
        <v>697.67000000004191</v>
      </c>
      <c r="FQ31" s="325">
        <f t="shared" si="644"/>
        <v>-29.145161290281294</v>
      </c>
      <c r="FR31" s="326">
        <f t="shared" si="645"/>
        <v>0.95990017429116425</v>
      </c>
      <c r="FS31" s="325">
        <f>INDEX('SO MEI 2026 REV 4'!$B$6:$BH$52,MATCH(B31,'SO MEI 2026 REV 4'!$B$6:$B$52,0),MATCH($FS$3,'SO MEI 2026 REV 4'!$B$5:$XH$5,0))</f>
        <v>3018.0416129032269</v>
      </c>
      <c r="FT31" s="325">
        <f>INDEX('Summary sales'!$A$6:$BX$50,MATCH(B31,'Summary sales'!$A$6:$A$50,0),MATCH($FS$3,'Summary sales'!$A$7:$BX$7,0))</f>
        <v>0</v>
      </c>
      <c r="FU31" s="325">
        <f t="shared" si="646"/>
        <v>-3018.0416129032269</v>
      </c>
      <c r="FV31" s="326">
        <f t="shared" si="647"/>
        <v>0</v>
      </c>
      <c r="FW31" s="325">
        <f>INDEX('SO MEI 2026 REV 4'!$B$6:$BH$52,MATCH(B31,'SO MEI 2026 REV 4'!$B$6:$B$52,0),MATCH($FW$3,'SO MEI 2026 REV 4'!$B$5:$XH$5,0))</f>
        <v>2044.9996774193546</v>
      </c>
      <c r="FX31" s="325">
        <f>INDEX('Summary sales'!$A$6:$BX$50,MATCH(B31,'Summary sales'!$A$6:$A$50,0),MATCH($FW$3,'Summary sales'!$A$7:$BX$7,0))</f>
        <v>4559.690000000177</v>
      </c>
      <c r="FY31" s="325">
        <f t="shared" si="648"/>
        <v>2514.6903225808223</v>
      </c>
      <c r="FZ31" s="326">
        <f t="shared" si="649"/>
        <v>2.2296776133256824</v>
      </c>
      <c r="GA31" s="325">
        <f>INDEX('SO MEI 2026 REV 4'!$B$6:$BH$52,MATCH(B31,'SO MEI 2026 REV 4'!$B$6:$B$52,0),MATCH($GA$3,'SO MEI 2026 REV 4'!$B$5:$XH$5,0))</f>
        <v>369.61070967741654</v>
      </c>
      <c r="GB31" s="325">
        <f>INDEX('Summary sales'!$A$6:$BX$50,MATCH(B31,'Summary sales'!$A$6:$A$50,0),MATCH($GA$3,'Summary sales'!$A$7:$BX$7,0))</f>
        <v>0</v>
      </c>
      <c r="GC31" s="325">
        <f t="shared" si="650"/>
        <v>-369.61070967741654</v>
      </c>
      <c r="GD31" s="326">
        <f t="shared" si="651"/>
        <v>0</v>
      </c>
      <c r="GE31" s="325">
        <f>INDEX('SO MEI 2026 REV 4'!$B$6:$BH$52,MATCH(B31,'SO MEI 2026 REV 4'!$B$6:$B$52,0),MATCH($GE$3,'SO MEI 2026 REV 4'!$B$5:$XH$5,0))</f>
        <v>0</v>
      </c>
      <c r="GF31" s="325">
        <f>INDEX('Summary sales'!$A$6:$BX$50,MATCH(B31,'Summary sales'!$A$6:$A$50,0),MATCH($GE$3,'Summary sales'!$A$7:$BX$7,0))</f>
        <v>0</v>
      </c>
      <c r="GG31" s="325">
        <f t="shared" si="652"/>
        <v>0</v>
      </c>
      <c r="GH31" s="326" t="e">
        <f t="shared" si="653"/>
        <v>#DIV/0!</v>
      </c>
      <c r="GI31" s="325">
        <f>INDEX('SO MEI 2026 REV 4'!$B$6:$BH$52,MATCH(B31,'SO MEI 2026 REV 4'!$B$6:$B$52,0),MATCH($GI$3,'SO MEI 2026 REV 4'!$B$5:$XH$5,0))</f>
        <v>0</v>
      </c>
      <c r="GJ31" s="325">
        <f>INDEX('Summary sales'!$A$6:$BX$50,MATCH($B31,'Summary sales'!$A$6:$A$50,0),MATCH($GI$3,'Summary sales'!$A$7:$BX$7,0))</f>
        <v>0</v>
      </c>
      <c r="GK31" s="325">
        <f t="shared" si="654"/>
        <v>0</v>
      </c>
      <c r="GL31" s="326" t="e">
        <f t="shared" si="655"/>
        <v>#DIV/0!</v>
      </c>
      <c r="GM31" s="325">
        <f>INDEX('SO MEI 2026 REV 4'!$B$6:$BH$52,MATCH(B31,'SO MEI 2026 REV 4'!$B$6:$B$52,0),MATCH($GM$3,'SO MEI 2026 REV 4'!$B$5:$XH$5,0))</f>
        <v>1121.900322580635</v>
      </c>
      <c r="GN31" s="325">
        <f>INDEX('Summary sales'!$A$6:$BX$50,MATCH($B31,'Summary sales'!$A$6:$A$50,0),MATCH($GM$3,'Summary sales'!$A$7:$BX$7,0))</f>
        <v>1617.5900000003166</v>
      </c>
      <c r="GO31" s="325">
        <f t="shared" si="656"/>
        <v>495.68967741968163</v>
      </c>
      <c r="GP31" s="326">
        <f t="shared" si="657"/>
        <v>1.4418304081413209</v>
      </c>
      <c r="GQ31" s="325">
        <f>INDEX('SO MEI 2026 REV 4'!$B$6:$BH$52,MATCH(B31,'SO MEI 2026 REV 4'!$B$6:$B$52,0),MATCH($GQ$3,'SO MEI 2026 REV 4'!$B$5:$XH$5,0))</f>
        <v>1800</v>
      </c>
      <c r="GR31" s="325">
        <f>INDEX('Summary sales'!$A$6:$BX$50,MATCH(B31,'Summary sales'!$A$6:$A$50,0),MATCH($GQ$3,'Summary sales'!$A$7:$BX$7,0))</f>
        <v>1810.7489999999525</v>
      </c>
      <c r="GS31" s="325">
        <f t="shared" si="658"/>
        <v>10.748999999952503</v>
      </c>
      <c r="GT31" s="326">
        <f t="shared" si="659"/>
        <v>1.0059716666666403</v>
      </c>
      <c r="GU31" s="325">
        <f>INDEX('SO MEI 2026 REV 4'!$B$6:$BH$52,MATCH(B31,'SO MEI 2026 REV 4'!$B$6:$B$52,0),MATCH($GU$3,'SO MEI 2026 REV 4'!$B$5:$XH$5,0))</f>
        <v>2499.7025806451697</v>
      </c>
      <c r="GV31" s="325">
        <f>INDEX('Summary sales'!$A$6:$BX$50,MATCH(B31,'Summary sales'!$A$6:$A$50,0),MATCH($GU$3,'Summary sales'!$A$7:$BX$7,0))</f>
        <v>2497.9699999997392</v>
      </c>
      <c r="GW31" s="325">
        <f t="shared" si="660"/>
        <v>-1.7325806454305166</v>
      </c>
      <c r="GX31" s="326">
        <f t="shared" si="661"/>
        <v>0.99930688528353506</v>
      </c>
      <c r="GY31" s="325">
        <f>INDEX('SO MEI 2026 REV 4'!$B$6:$BH$52,MATCH(B31,'SO MEI 2026 REV 4'!$B$6:$B$52,0),MATCH($GY$3,'SO MEI 2026 REV 4'!$B$5:$XH$5,0))</f>
        <v>6600.0622580645213</v>
      </c>
      <c r="GZ31" s="325">
        <f>INDEX('Summary sales'!$A$6:$BX$50,MATCH(B31,'Summary sales'!$A$6:$A$50,0),MATCH($GY$3,'Summary sales'!$A$7:$BX$7,0))</f>
        <v>4934.91</v>
      </c>
      <c r="HA31" s="325">
        <f t="shared" si="662"/>
        <v>-1665.1522580645214</v>
      </c>
      <c r="HB31" s="326">
        <f t="shared" si="663"/>
        <v>0.74770658321746952</v>
      </c>
      <c r="HC31" s="325">
        <f>INDEX('SO MEI 2026 REV 4'!$B$6:$BH$52,MATCH(B31,'SO MEI 2026 REV 4'!$B$6:$B$52,0),MATCH($HC$3,'SO MEI 2026 REV 4'!$B$5:$XH$5,0))</f>
        <v>20000</v>
      </c>
      <c r="HD31" s="325">
        <f>INDEX('Summary sales'!$A$6:$BX$50,MATCH(B31,'Summary sales'!$A$6:$A$50,0),MATCH($HC$3,'Summary sales'!$A$7:$BX$7,0))</f>
        <v>4682.6189999990165</v>
      </c>
      <c r="HE31" s="325">
        <f t="shared" si="664"/>
        <v>-15317.381000000983</v>
      </c>
      <c r="HF31" s="366">
        <f t="shared" si="665"/>
        <v>0.23413094999995082</v>
      </c>
    </row>
    <row r="32" spans="1:214" ht="15" customHeight="1">
      <c r="A32" s="641"/>
      <c r="B32" s="323">
        <f t="shared" ref="B32:B34" si="667">B31+1</f>
        <v>46164</v>
      </c>
      <c r="C32" s="324" t="str">
        <f t="shared" ref="C32:C34" si="668">TEXT(B32,"ddd")</f>
        <v>Jum</v>
      </c>
      <c r="D32" s="325">
        <f t="shared" ref="D32:D34" si="669">SUMIF($H$4:$HE$4,$D$4,H32:HE32)</f>
        <v>201277.55361290323</v>
      </c>
      <c r="E32" s="325">
        <f t="shared" ref="E32:E34" ca="1" si="670">SUMIF($H$4:$HE$4,$E$4,H32:HE32)</f>
        <v>192927.40099999652</v>
      </c>
      <c r="F32" s="325">
        <f t="shared" ref="F32:F34" ca="1" si="671">E32-D32</f>
        <v>-8350.1526129067061</v>
      </c>
      <c r="G32" s="326">
        <f t="shared" ref="G32:G34" ca="1" si="672">E32/D32</f>
        <v>0.95851423835881022</v>
      </c>
      <c r="H32" s="325">
        <f>INDEX('SO MEI 2026 REV 4'!$B$6:$BH$52,MATCH(B32,'SO MEI 2026 REV 4'!$B$6:$B$52,0),MATCH($H$3,'SO MEI 2026 REV 4'!$B$5:$XH$5,0))</f>
        <v>1199.5729032258068</v>
      </c>
      <c r="I32" s="325">
        <f>INDEX('Summary sales'!$A$6:$BX$50,MATCH(B32,'Summary sales'!$A$6:$A$50,0),MATCH($H$3,'Summary sales'!$A$7:$BX$7,0))</f>
        <v>1076.4899999999907</v>
      </c>
      <c r="J32" s="325">
        <f t="shared" ref="J32:J34" si="673">I32-H32</f>
        <v>-123.08290322581615</v>
      </c>
      <c r="K32" s="326">
        <f t="shared" ref="K32:K34" si="674">I32/H32</f>
        <v>0.89739439520946973</v>
      </c>
      <c r="L32" s="325">
        <f>INDEX('SO MEI 2026 REV 4'!$B$6:$BH$52,MATCH(B32,'SO MEI 2026 REV 4'!$B$6:$B$52,0),MATCH($L$3,'SO MEI 2026 REV 4'!$B$5:$XH$5,0))</f>
        <v>2000</v>
      </c>
      <c r="M32" s="325">
        <f>INDEX('Summary sales'!$A$6:$BX$50,MATCH($B32,'Summary sales'!$A$6:$A$50,0),MATCH($L$3,'Summary sales'!$A$7:$BX$7,0))</f>
        <v>1689.4900000002235</v>
      </c>
      <c r="N32" s="325">
        <f t="shared" ref="N32:N34" si="675">M32-L32</f>
        <v>-310.50999999977648</v>
      </c>
      <c r="O32" s="326">
        <f t="shared" ref="O32:O34" si="676">M32/L32</f>
        <v>0.84474500000011177</v>
      </c>
      <c r="P32" s="325">
        <f>INDEX('SO MEI 2026 REV 4'!$B$6:$BH$52,MATCH(B32,'SO MEI 2026 REV 4'!$B$6:$B$52,0),MATCH($P$3,'SO MEI 2026 REV 4'!$B$5:$XH$5,0))</f>
        <v>1129.7312903225857</v>
      </c>
      <c r="Q32" s="325">
        <f>INDEX('Summary sales'!$A$6:$BX$50,MATCH($B32,'Summary sales'!$A$6:$A$50,0),MATCH($P$3,'Summary sales'!$A$7:$BX$7,0))</f>
        <v>1137.2100000004284</v>
      </c>
      <c r="R32" s="325">
        <f t="shared" ref="R32:R34" si="677">Q32-P32</f>
        <v>7.478709677842744</v>
      </c>
      <c r="S32" s="326">
        <f t="shared" ref="S32:S34" si="678">Q32/P32</f>
        <v>1.006619901335748</v>
      </c>
      <c r="T32" s="325">
        <f>INDEX('SO MEI 2026 REV 4'!$B$6:$BH$52,MATCH(B32,'SO MEI 2026 REV 4'!$B$6:$B$52,0),MATCH($T$3,'SO MEI 2026 REV 4'!$B$5:$XH$5,0))</f>
        <v>3282.5161290322658</v>
      </c>
      <c r="U32" s="325">
        <f>INDEX('Summary sales'!$A$6:$BX$50,MATCH($B32,'Summary sales'!$A$6:$A$50,0),MATCH($T$3,'Summary sales'!$A$7:$BX$7,0))</f>
        <v>3212.1999999997206</v>
      </c>
      <c r="V32" s="325">
        <f t="shared" ref="V32:V34" si="679">U32-T32</f>
        <v>-70.316129032545177</v>
      </c>
      <c r="W32" s="326">
        <f t="shared" ref="W32:W34" si="680">U32/T32</f>
        <v>0.97857858841556544</v>
      </c>
      <c r="X32" s="325">
        <f>INDEX('SO MEI 2026 REV 4'!$B$6:$BH$52,MATCH(B32,'SO MEI 2026 REV 4'!$B$6:$B$52,0),MATCH($X$3,'SO MEI 2026 REV 4'!$B$5:$XH$5,0))</f>
        <v>644.02064516129087</v>
      </c>
      <c r="Y32" s="325">
        <f>INDEX('Summary sales'!$A$6:$BX$50,MATCH($B32,'Summary sales'!$A$6:$A$50,0),MATCH($X$3,'Summary sales'!$A$7:$BX$7,0))</f>
        <v>757.14000000001397</v>
      </c>
      <c r="Z32" s="325">
        <f t="shared" ref="Z32:Z34" si="681">Y32-X32</f>
        <v>113.1193548387231</v>
      </c>
      <c r="AA32" s="326">
        <f t="shared" ref="AA32:AA34" si="682">Y32/X32</f>
        <v>1.1756455413170692</v>
      </c>
      <c r="AB32" s="325">
        <f>INDEX('SO MEI 2026 REV 4'!$B$6:$BH$52,MATCH(B32,'SO MEI 2026 REV 4'!$B$6:$B$52,0),MATCH($AB$3,'SO MEI 2026 REV 4'!$B$5:$XH$5,0))</f>
        <v>0</v>
      </c>
      <c r="AC32" s="325">
        <f>INDEX('Summary sales'!$A$6:$BX$50,MATCH($B32,'Summary sales'!$A$6:$A$50,0),MATCH($AB$3,'Summary sales'!$A$7:$BX$7,0))</f>
        <v>0</v>
      </c>
      <c r="AD32" s="325">
        <f t="shared" ref="AD32:AD34" si="683">AC32-AB32</f>
        <v>0</v>
      </c>
      <c r="AE32" s="326" t="e">
        <f t="shared" ref="AE32:AE34" si="684">AC32/AB32</f>
        <v>#DIV/0!</v>
      </c>
      <c r="AF32" s="325">
        <f>INDEX('SO MEI 2026 REV 4'!$B$6:$BH$52,MATCH(B32,'SO MEI 2026 REV 4'!$B$6:$B$52,0),MATCH($AF$3,'SO MEI 2026 REV 4'!$B$5:$XH$5,0))</f>
        <v>499.97064516129024</v>
      </c>
      <c r="AG32" s="325">
        <f>INDEX('Summary sales'!$A$6:$BX$50,MATCH($B32,'Summary sales'!$A$6:$A$50,0),MATCH($AF$3,'Summary sales'!$A$7:$BX$7,0))</f>
        <v>33.580000000016298</v>
      </c>
      <c r="AH32" s="325">
        <f t="shared" ref="AH32:AH34" si="685">AG32-AF32</f>
        <v>-466.39064516127394</v>
      </c>
      <c r="AI32" s="326">
        <f t="shared" ref="AI32:AI34" si="686">AG32/AF32</f>
        <v>6.7163943173470533E-2</v>
      </c>
      <c r="AJ32" s="325">
        <f>INDEX('SO MEI 2026 REV 4'!$B$6:$BH$52,MATCH(B32,'SO MEI 2026 REV 4'!$B$6:$B$52,0),MATCH($AJ$3,'SO MEI 2026 REV 4'!$B$5:$XH$5,0))</f>
        <v>603.76322580644887</v>
      </c>
      <c r="AK32" s="325">
        <f>INDEX('Summary sales'!$A$6:$BX$50,MATCH($B32,'Summary sales'!$A$6:$A$50,0),MATCH($AJ$3,'Summary sales'!$A$7:$BX$7,0))</f>
        <v>689.48999999999069</v>
      </c>
      <c r="AL32" s="325">
        <f t="shared" ref="AL32:AL34" si="687">AK32-AJ32</f>
        <v>85.726774193541814</v>
      </c>
      <c r="AM32" s="326">
        <f t="shared" ref="AM32:AM34" si="688">AK32/AJ32</f>
        <v>1.1419874058726187</v>
      </c>
      <c r="AN32" s="325">
        <f>INDEX('SO MEI 2026 REV 4'!$B$6:$BH$52,MATCH(B32,'SO MEI 2026 REV 4'!$B$6:$B$52,0),MATCH($AN$3,'SO MEI 2026 REV 4'!$B$5:$XH$5,0))</f>
        <v>673.27548387096704</v>
      </c>
      <c r="AO32" s="325">
        <f>INDEX('Summary sales'!$A$6:$BX$50,MATCH($B32,'Summary sales'!$A$6:$A$50,0),MATCH($AN$3,'Summary sales'!$A$7:$BX$7,0))</f>
        <v>664.71999999997206</v>
      </c>
      <c r="AP32" s="325">
        <f t="shared" ref="AP32:AP34" si="689">AO32-AN32</f>
        <v>-8.5554838709949763</v>
      </c>
      <c r="AQ32" s="326">
        <f t="shared" ref="AQ32:AQ34" si="690">AO32/AN32</f>
        <v>0.98729274409071666</v>
      </c>
      <c r="AR32" s="325">
        <f>INDEX('SO MEI 2026 REV 4'!$B$6:$BH$52,MATCH(B32,'SO MEI 2026 REV 4'!$B$6:$B$52,0),MATCH($AR$3,'SO MEI 2026 REV 4'!$B$5:$XH$5,0))</f>
        <v>5514.1990322580623</v>
      </c>
      <c r="AS32" s="325">
        <f>INDEX('Summary sales'!$A$6:$BX$50,MATCH($B32,'Summary sales'!$A$6:$A$50,0),MATCH($AR$3,'Summary sales'!$A$7:$BX$7,0))</f>
        <v>6067.7599999997765</v>
      </c>
      <c r="AT32" s="325">
        <f t="shared" ref="AT32:AT34" si="691">AS32-AR32</f>
        <v>553.56096774171419</v>
      </c>
      <c r="AU32" s="326">
        <f t="shared" ref="AU32:AU34" si="692">AS32/AR32</f>
        <v>1.1003882820520954</v>
      </c>
      <c r="AV32" s="325">
        <f>INDEX('SO MEI 2026 REV 4'!$B$6:$BH$52,MATCH(B32,'SO MEI 2026 REV 4'!$B$6:$B$52,0),MATCH($AV$3,'SO MEI 2026 REV 4'!$B$5:$XH$5,0))</f>
        <v>6600.0622580645213</v>
      </c>
      <c r="AW32" s="325">
        <f>INDEX('Summary sales'!$A$6:$BX$50,MATCH($B32,'Summary sales'!$A$6:$A$50,0),MATCH($AV$3,'Summary sales'!$A$7:$BX$7,0))</f>
        <v>5306.5400000000373</v>
      </c>
      <c r="AX32" s="325">
        <f t="shared" ref="AX32:AX34" si="693">AW32-AV32</f>
        <v>-1293.522258064484</v>
      </c>
      <c r="AY32" s="326">
        <f t="shared" ref="AY32:AY34" si="694">AW32/AV32</f>
        <v>0.80401362782844243</v>
      </c>
      <c r="AZ32" s="325">
        <f>INDEX('SO MEI 2026 REV 4'!$B$6:$BH$52,MATCH(B32,'SO MEI 2026 REV 4'!$B$6:$B$52,0),MATCH($AZ$3,'SO MEI 2026 REV 4'!$B$5:$XH$5,0))</f>
        <v>1000</v>
      </c>
      <c r="BA32" s="325">
        <f>INDEX('Summary sales'!$A$6:$BX$50,MATCH($B32,'Summary sales'!$A$6:$A$50,0),MATCH($AZ$3,'Summary sales'!$A$7:$BX$7,0))</f>
        <v>1749.3400000000838</v>
      </c>
      <c r="BB32" s="325">
        <f t="shared" ref="BB32:BB34" si="695">BA32-AZ32</f>
        <v>749.34000000008382</v>
      </c>
      <c r="BC32" s="326">
        <f t="shared" ref="BC32:BC34" si="696">BA32/AZ32</f>
        <v>1.7493400000000838</v>
      </c>
      <c r="BD32" s="325">
        <f>INDEX('SO MEI 2026 REV 4'!$B$6:$BH$52,MATCH(B32,'SO MEI 2026 REV 4'!$B$6:$B$52,0),MATCH($BD$3,'SO MEI 2026 REV 4'!$B$5:$XH$5,0))</f>
        <v>500</v>
      </c>
      <c r="BE32" s="325">
        <f>INDEX('Summary sales'!$A$6:$BX$50,MATCH($B32,'Summary sales'!$A$6:$A$50,0),MATCH($BD$3,'Summary sales'!$A$7:$BX$7,0))</f>
        <v>1234.6700000000055</v>
      </c>
      <c r="BF32" s="325">
        <f t="shared" ref="BF32:BF34" si="697">BE32-BD32</f>
        <v>734.67000000000553</v>
      </c>
      <c r="BG32" s="326">
        <f t="shared" ref="BG32:BG34" si="698">BE32/BD32</f>
        <v>2.469340000000011</v>
      </c>
      <c r="BH32" s="325">
        <f>INDEX('SO MEI 2026 REV 4'!$B$6:$BH$52,MATCH(B32,'SO MEI 2026 REV 4'!$B$6:$B$52,0),MATCH($BH$3,'SO MEI 2026 REV 4'!$B$5:$XH$5,0))</f>
        <v>4000</v>
      </c>
      <c r="BI32" s="325">
        <f>INDEX('Summary sales'!$A$6:$BX$50,MATCH($B32,'Summary sales'!$A$6:$A$50,0),MATCH($BH$3,'Summary sales'!$A$7:$BX$7,0))</f>
        <v>3744.0300000000279</v>
      </c>
      <c r="BJ32" s="325">
        <f t="shared" ref="BJ32:BJ34" si="699">BI32-BH32</f>
        <v>-255.96999999997206</v>
      </c>
      <c r="BK32" s="326">
        <f t="shared" ref="BK32:BK34" si="700">BI32/BH32</f>
        <v>0.93600750000000699</v>
      </c>
      <c r="BL32" s="325">
        <f>INDEX('SO MEI 2026 REV 4'!$B$6:$BH$52,MATCH(B32,'SO MEI 2026 REV 4'!$B$6:$B$52,0),MATCH($BL$3,'SO MEI 2026 REV 4'!$B$5:$XH$5,0))</f>
        <v>9000.0570967741915</v>
      </c>
      <c r="BM32" s="325">
        <f>INDEX('Summary sales'!$A$6:$BX$50,MATCH($B32,'Summary sales'!$A$6:$A$50,0),MATCH($BL$3,'Summary sales'!$A$7:$BX$7,0))</f>
        <v>9214.8899999996647</v>
      </c>
      <c r="BN32" s="325">
        <f t="shared" ref="BN32:BN34" si="701">BM32-BL32</f>
        <v>214.83290322547327</v>
      </c>
      <c r="BO32" s="326">
        <f t="shared" ref="BO32:BO34" si="702">BM32/BL32</f>
        <v>1.0238701711461891</v>
      </c>
      <c r="BP32" s="325">
        <f>INDEX('SO MEI 2026 REV 4'!$B$6:$BH$52,MATCH(B32,'SO MEI 2026 REV 4'!$B$6:$B$52,0),MATCH($BP$3,'SO MEI 2026 REV 4'!$B$5:$XH$5,0))</f>
        <v>1300</v>
      </c>
      <c r="BQ32" s="325">
        <f>INDEX('Summary sales'!$A$6:$BX$50,MATCH($B32,'Summary sales'!$A$6:$A$50,0),MATCH($BP$3,'Summary sales'!$A$7:$BX$7,0))</f>
        <v>1292.3099999999395</v>
      </c>
      <c r="BR32" s="325">
        <f t="shared" ref="BR32:BR34" si="703">BQ32-BP32</f>
        <v>-7.690000000060536</v>
      </c>
      <c r="BS32" s="326">
        <f t="shared" ref="BS32:BS34" si="704">BQ32/BP32</f>
        <v>0.99408461538456883</v>
      </c>
      <c r="BT32" s="325">
        <f>INDEX('SO MEI 2026 REV 4'!$B$6:$BH$52,MATCH(B32,'SO MEI 2026 REV 4'!$B$6:$B$52,0),MATCH($BT$3,'SO MEI 2026 REV 4'!$B$5:$XH$5,0))</f>
        <v>1000</v>
      </c>
      <c r="BU32" s="325">
        <f>INDEX('Summary sales'!$A$6:$BX$50,MATCH($B32,'Summary sales'!$A$6:$A$50,0),MATCH($BT$3,'Summary sales'!$A$7:$BX$7,0))</f>
        <v>811.22999999998137</v>
      </c>
      <c r="BV32" s="325">
        <f t="shared" ref="BV32:BV34" si="705">BU32-BT32</f>
        <v>-188.77000000001863</v>
      </c>
      <c r="BW32" s="326">
        <f t="shared" ref="BW32:BW34" si="706">BU32/BT32</f>
        <v>0.81122999999998135</v>
      </c>
      <c r="BX32" s="325">
        <f>INDEX('SO MEI 2026 REV 4'!$B$6:$BH$52,MATCH(B32,'SO MEI 2026 REV 4'!$B$6:$B$52,0),MATCH($BX$3,'SO MEI 2026 REV 4'!$B$5:$XH$5,0))</f>
        <v>5500</v>
      </c>
      <c r="BY32" s="325">
        <f ca="1">INDEX('Summary sales'!$A$6:$BX$50,MATCH($B32,'Summary sales'!$A$6:$A$50,0),MATCH($BX$3,'Summary sales'!$A$7:$BX$7,0))</f>
        <v>5187.3</v>
      </c>
      <c r="BZ32" s="325">
        <f t="shared" ref="BZ32:BZ34" ca="1" si="707">BY32-BX32</f>
        <v>-312.69999999999982</v>
      </c>
      <c r="CA32" s="326">
        <f t="shared" ref="CA32:CA34" ca="1" si="708">BY32/BX32</f>
        <v>0.94314545454545462</v>
      </c>
      <c r="CB32" s="325">
        <f>INDEX('SO MEI 2026 REV 4'!$B$6:$BH$52,MATCH(B32,'SO MEI 2026 REV 4'!$B$6:$B$52,0),MATCH($CB$3,'SO MEI 2026 REV 4'!$B$5:$XH$5,0))</f>
        <v>70.054838709677327</v>
      </c>
      <c r="CC32" s="325">
        <f>INDEX('Summary sales'!$A$6:$BX$50,MATCH($B32,'Summary sales'!$A$6:$A$50,0),MATCH($CB$3,'Summary sales'!$A$7:$BX$7,0))</f>
        <v>0</v>
      </c>
      <c r="CD32" s="325">
        <f t="shared" ref="CD32:CD34" si="709">CC32-CB32</f>
        <v>-70.054838709677327</v>
      </c>
      <c r="CE32" s="326">
        <f t="shared" ref="CE32:CE34" si="710">CC32/CB32</f>
        <v>0</v>
      </c>
      <c r="CF32" s="325">
        <f>INDEX('SO MEI 2026 REV 4'!$B$6:$BH$52,MATCH(B32,'SO MEI 2026 REV 4'!$B$6:$B$52,0),MATCH($CF$3,'SO MEI 2026 REV 4'!$B$5:$XH$5,0))</f>
        <v>89.451612903225808</v>
      </c>
      <c r="CG32" s="325">
        <f>INDEX('Summary sales'!$A$6:$BX$50,MATCH($B32,'Summary sales'!$A$6:$A$50,0),MATCH($CF$3,'Summary sales'!$A$7:$BX$7,0))</f>
        <v>45.722999999998137</v>
      </c>
      <c r="CH32" s="325">
        <f t="shared" ref="CH32:CH34" si="711">CG32-CF32</f>
        <v>-43.72861290322767</v>
      </c>
      <c r="CI32" s="326">
        <f t="shared" ref="CI32:CI34" si="712">CG32/CF32</f>
        <v>0.51114785430939136</v>
      </c>
      <c r="CJ32" s="325">
        <f>INDEX('SO MEI 2026 REV 4'!$B$6:$BH$52,MATCH(B32,'SO MEI 2026 REV 4'!$B$6:$B$52,0),MATCH($CJ$3,'SO MEI 2026 REV 4'!$B$5:$XH$5,0))</f>
        <v>3500</v>
      </c>
      <c r="CK32" s="325">
        <f>INDEX('Summary sales'!$A$6:$BX$50,MATCH($B32,'Summary sales'!$A$6:$A$50,0),MATCH($CJ$3,'Summary sales'!$A$7:$BX$7,0))</f>
        <v>200.90000000037253</v>
      </c>
      <c r="CL32" s="325">
        <f t="shared" ref="CL32:CL34" si="713">CK32-CJ32</f>
        <v>-3299.0999999996275</v>
      </c>
      <c r="CM32" s="326">
        <f t="shared" ref="CM32:CM34" si="714">CK32/CJ32</f>
        <v>5.7400000000106435E-2</v>
      </c>
      <c r="CN32" s="325">
        <f>INDEX('SO MEI 2026 REV 4'!$B$6:$BH$52,MATCH(B32,'SO MEI 2026 REV 4'!$B$6:$B$52,0),MATCH($CN$3,'SO MEI 2026 REV 4'!$B$5:$XH$5,0))</f>
        <v>3000</v>
      </c>
      <c r="CO32" s="325">
        <f>INDEX('Summary sales'!$A$6:$BX$50,MATCH($B32,'Summary sales'!$A$6:$A$50,0),MATCH($CN$3,'Summary sales'!$A$7:$BX$7,0))</f>
        <v>4156.3000000007451</v>
      </c>
      <c r="CP32" s="325">
        <f t="shared" ref="CP32:CP34" si="715">CO32-CN32</f>
        <v>1156.3000000007451</v>
      </c>
      <c r="CQ32" s="325">
        <f>INDEX('SO MEI 2026 REV 4'!$B$6:$BH$52,MATCH(B32,'SO MEI 2026 REV 4'!$B$6:$B$52,0),MATCH($CQ$3,'SO MEI 2026 REV 4'!$B$5:$XH$5,0))</f>
        <v>0</v>
      </c>
      <c r="CR32" s="325">
        <f>INDEX('Summary sales'!$A$6:$BX$50,MATCH($B32,'Summary sales'!$A$6:$A$50,0),MATCH($CQ$3,'Summary sales'!$A$7:$BX$7,0))</f>
        <v>0</v>
      </c>
      <c r="CS32" s="325">
        <f t="shared" si="606"/>
        <v>0</v>
      </c>
      <c r="CT32" s="326">
        <f t="shared" ref="CT32:CT34" si="716">CO32/CN32</f>
        <v>1.3854333333335818</v>
      </c>
      <c r="CU32" s="325">
        <f>INDEX('SO MEI 2026 REV 4'!$B$6:$BH$52,MATCH(B32,'SO MEI 2026 REV 4'!$B$6:$B$52,0),MATCH($CU$3,'SO MEI 2026 REV 4'!$B$5:$XH$5,0))</f>
        <v>2000</v>
      </c>
      <c r="CV32" s="325">
        <f>INDEX('Summary sales'!$A$6:$BX$50,MATCH($B32,'Summary sales'!$A$6:$A$50,0),MATCH($CU$3,'Summary sales'!$A$7:$BX$7,0))</f>
        <v>5972.93</v>
      </c>
      <c r="CW32" s="325">
        <f t="shared" ref="CW32:CW34" si="717">CV32-CU32</f>
        <v>3972.9300000000003</v>
      </c>
      <c r="CX32" s="326">
        <f t="shared" ref="CX32:CX34" si="718">CV32/CU32</f>
        <v>2.9864649999999999</v>
      </c>
      <c r="CY32" s="325">
        <f>INDEX('SO MEI 2026 REV 4'!$B$6:$BH$52,MATCH(B32,'SO MEI 2026 REV 4'!$B$6:$B$52,0),MATCH($CY$3,'SO MEI 2026 REV 4'!$B$5:$XH$5,0))</f>
        <v>5000</v>
      </c>
      <c r="CZ32" s="325">
        <f>INDEX('Summary sales'!$A$6:$BX$50,MATCH($B32,'Summary sales'!$A$6:$A$50,0),MATCH($CY$3,'Summary sales'!$A$7:$BX$7,0))</f>
        <v>7644.2999999998137</v>
      </c>
      <c r="DA32" s="325">
        <f t="shared" ref="DA32:DA34" si="719">CZ32-CY32</f>
        <v>2644.2999999998137</v>
      </c>
      <c r="DB32" s="326">
        <f t="shared" ref="DB32:DB34" si="720">CZ32/CY32</f>
        <v>1.5288599999999628</v>
      </c>
      <c r="DC32" s="325">
        <f>INDEX('SO MEI 2026 REV 4'!$B$6:$BH$52,MATCH(B32,'SO MEI 2026 REV 4'!$B$6:$B$52,0),MATCH($DC$3,'SO MEI 2026 REV 4'!$B$5:$XH$5,0))</f>
        <v>16000</v>
      </c>
      <c r="DD32" s="325">
        <f>INDEX('Summary sales'!$A$6:$BX$50,MATCH($B32,'Summary sales'!$A$6:$A$50,0),MATCH($DC$3,'Summary sales'!$A$7:$BX$7,0))</f>
        <v>14238.041999995708</v>
      </c>
      <c r="DE32" s="325">
        <f t="shared" ref="DE32:DE34" si="721">DD32-DC32</f>
        <v>-1761.9580000042915</v>
      </c>
      <c r="DF32" s="326">
        <f t="shared" ref="DF32:DF34" si="722">DD32/DC32</f>
        <v>0.88987762499973178</v>
      </c>
      <c r="DG32" s="325">
        <f>INDEX('SO MEI 2026 REV 4'!$B$6:$BH$52,MATCH(B32,'SO MEI 2026 REV 4'!$B$6:$B$52,0),MATCH($DG$3,'SO MEI 2026 REV 4'!$B$5:$XH$5,0))</f>
        <v>2020.8603225806426</v>
      </c>
      <c r="DH32" s="325">
        <f>INDEX('Summary sales'!$A$6:$BX$50,MATCH($B32,'Summary sales'!$A$6:$A$50,0),MATCH($DG$3,'Summary sales'!$A$7:$BX$7,0))</f>
        <v>2755.070000000298</v>
      </c>
      <c r="DI32" s="325">
        <f t="shared" ref="DI32:DI34" si="723">DH32-DG32</f>
        <v>734.20967741965546</v>
      </c>
      <c r="DJ32" s="326">
        <f t="shared" ref="DJ32:DJ34" si="724">DH32/DG32</f>
        <v>1.3633154004835268</v>
      </c>
      <c r="DK32" s="325">
        <f>INDEX('SO MEI 2026 REV 4'!$B$6:$BH$52,MATCH(B32,'SO MEI 2026 REV 4'!$B$6:$B$52,0),MATCH($DK$3,'SO MEI 2026 REV 4'!$B$5:$XH$5,0))</f>
        <v>800</v>
      </c>
      <c r="DL32" s="325">
        <f>INDEX('Summary sales'!$A$6:$BX$50,MATCH($B32,'Summary sales'!$A$6:$A$50,0),MATCH($DK$3,'Summary sales'!$A$7:$BX$7,0))</f>
        <v>0</v>
      </c>
      <c r="DM32" s="325">
        <f t="shared" ref="DM32:DM34" si="725">DL32-DK32</f>
        <v>-800</v>
      </c>
      <c r="DN32" s="326">
        <f t="shared" ref="DN32:DN34" si="726">DL32/DK32</f>
        <v>0</v>
      </c>
      <c r="DO32" s="325">
        <f>INDEX('SO MEI 2026 REV 4'!$B$6:$BH$52,MATCH(B32,'SO MEI 2026 REV 4'!$B$6:$B$52,0),MATCH($DO$3,'SO MEI 2026 REV 4'!$B$5:$XH$5,0))</f>
        <v>7200</v>
      </c>
      <c r="DP32" s="325">
        <f>INDEX('Summary sales'!$A$6:$BX$50,MATCH($B32,'Summary sales'!$A$6:$A$50,0),MATCH($DO$3,'Summary sales'!$A$7:$BX$7,0))</f>
        <v>7374.1200000001118</v>
      </c>
      <c r="DQ32" s="325">
        <f t="shared" ref="DQ32:DQ34" si="727">DP32-DO32</f>
        <v>174.12000000011176</v>
      </c>
      <c r="DR32" s="326">
        <f t="shared" ref="DR32:DR34" si="728">DP32/DO32</f>
        <v>1.0241833333333488</v>
      </c>
      <c r="DS32" s="325">
        <f>INDEX('SO MEI 2026 REV 4'!$B$6:$BH$52,MATCH(B32,'SO MEI 2026 REV 4'!$B$6:$B$52,0),MATCH($DS$3,'SO MEI 2026 REV 4'!$B$5:$XH$5,0))</f>
        <v>3499.876774193548</v>
      </c>
      <c r="DT32" s="325">
        <f>INDEX('Summary sales'!$A$6:$BX$50,MATCH($B32,'Summary sales'!$A$6:$A$50,0),MATCH($DS$3,'Summary sales'!$A$7:$BX$7,0))</f>
        <v>2360.2099999999919</v>
      </c>
      <c r="DU32" s="325">
        <f t="shared" ref="DU32:DU34" si="729">DT32-DS32</f>
        <v>-1139.6667741935562</v>
      </c>
      <c r="DV32" s="326">
        <f t="shared" ref="DV32:DV34" si="730">DT32/DS32</f>
        <v>0.67436945706290996</v>
      </c>
      <c r="DW32" s="325">
        <f>INDEX('SO MEI 2026 REV 4'!$B$6:$BH$52,MATCH(B32,'SO MEI 2026 REV 4'!$B$6:$B$52,0),MATCH($DW$3,'SO MEI 2026 REV 4'!$B$5:$XH$5,0))</f>
        <v>2043.2745161290325</v>
      </c>
      <c r="DX32" s="325">
        <f>INDEX('Summary sales'!$A$6:$BX$50,MATCH($B32,'Summary sales'!$A$6:$A$50,0),MATCH($DW$3,'Summary sales'!$A$7:$BX$7,0))</f>
        <v>1169.4099999999162</v>
      </c>
      <c r="DY32" s="325">
        <f t="shared" ref="DY32:DY34" si="731">DX32-DW32</f>
        <v>-873.86451612911628</v>
      </c>
      <c r="DZ32" s="326">
        <f t="shared" ref="DZ32:DZ34" si="732">DX32/DW32</f>
        <v>0.57232153133067709</v>
      </c>
      <c r="EA32" s="325">
        <f>INDEX('SO MEI 2026 REV 4'!$B$6:$BH$52,MATCH(B32,'SO MEI 2026 REV 4'!$B$6:$B$52,0),MATCH($EA$3,'SO MEI 2026 REV 4'!$B$5:$XH$5,0))</f>
        <v>1999.5303225806451</v>
      </c>
      <c r="EB32" s="325">
        <f>INDEX('Summary sales'!$A$6:$BX$50,MATCH($B32,'Summary sales'!$A$6:$A$50,0),MATCH($EA$3,'Summary sales'!$A$7:$BX$7,0))</f>
        <v>2186.7600000000093</v>
      </c>
      <c r="EC32" s="325">
        <f t="shared" ref="EC32:EC34" si="733">EB32-EA32</f>
        <v>187.22967741936418</v>
      </c>
      <c r="ED32" s="326">
        <f t="shared" ref="ED32:ED34" si="734">EB32/EA32</f>
        <v>1.0936368282616094</v>
      </c>
      <c r="EE32" s="325">
        <f>INDEX('SO MEI 2026 REV 4'!$B$6:$BH$52,MATCH(B32,'SO MEI 2026 REV 4'!$B$6:$B$52,0),MATCH($EE$3,'SO MEI 2026 REV 4'!$B$5:$XH$5,0))</f>
        <v>1000</v>
      </c>
      <c r="EF32" s="325">
        <f>INDEX('Summary sales'!$A$6:$BX$50,MATCH($B32,'Summary sales'!$A$6:$A$50,0),MATCH($EE$3,'Summary sales'!$A$7:$BX$7,0))</f>
        <v>1164.2399999999907</v>
      </c>
      <c r="EG32" s="325">
        <f t="shared" ref="EG32:EG34" si="735">EF32-EE32</f>
        <v>164.23999999999069</v>
      </c>
      <c r="EH32" s="326">
        <f t="shared" ref="EH32:EH34" si="736">EF32/EE32</f>
        <v>1.1642399999999906</v>
      </c>
      <c r="EI32" s="325">
        <f>INDEX('SO MEI 2026 REV 4'!$B$6:$BH$52,MATCH(B32,'SO MEI 2026 REV 4'!$B$6:$B$52,0),MATCH($EI$3,'SO MEI 2026 REV 4'!$B$5:$XH$5,0))</f>
        <v>11007.047419354845</v>
      </c>
      <c r="EJ32" s="325">
        <f>INDEX('Summary sales'!$A$6:$BX$50,MATCH($B32,'Summary sales'!$A$6:$A$50,0),MATCH($EI$3,'Summary sales'!$A$7:$BX$7,0))</f>
        <v>10925.859999999404</v>
      </c>
      <c r="EK32" s="325">
        <f t="shared" ref="EK32:EK34" si="737">EJ32-EI32</f>
        <v>-81.187419355441307</v>
      </c>
      <c r="EL32" s="326">
        <f t="shared" ref="EL32:EL34" si="738">EJ32/EI32</f>
        <v>0.99262405109542085</v>
      </c>
      <c r="EM32" s="325">
        <f>INDEX('SO MEI 2026 REV 4'!$B$6:$BH$52,MATCH(B32,'SO MEI 2026 REV 4'!$B$6:$B$52,0),MATCH($EM$3,'SO MEI 2026 REV 4'!$B$5:$XH$5,0))</f>
        <v>1519.5448387096778</v>
      </c>
      <c r="EN32" s="325">
        <f>INDEX('Summary sales'!$A$6:$BX$50,MATCH($B32,'Summary sales'!$A$6:$A$50,0),MATCH($EM$3,'Summary sales'!$A$7:$BX$7,0))</f>
        <v>2319.0699999998324</v>
      </c>
      <c r="EO32" s="325">
        <f t="shared" ref="EO32:EO34" si="739">EN32-EM32</f>
        <v>799.52516129015453</v>
      </c>
      <c r="EP32" s="326">
        <f t="shared" ref="EP32:EP34" si="740">EN32/EM32</f>
        <v>1.526160953545189</v>
      </c>
      <c r="EQ32" s="325">
        <f>INDEX('SO MEI 2026 REV 4'!$B$6:$BH$52,MATCH(B32,'SO MEI 2026 REV 4'!$B$6:$B$52,0),MATCH($EQ$3,'SO MEI 2026 REV 4'!$B$5:$XH$5,0))</f>
        <v>3999.6741935483842</v>
      </c>
      <c r="ER32" s="325">
        <f>INDEX('Summary sales'!$A$6:$BX$50,MATCH($B32,'Summary sales'!$A$6:$A$50,0),MATCH($EQ$3,'Summary sales'!$A$7:$BX$7,0))</f>
        <v>0</v>
      </c>
      <c r="ES32" s="325">
        <f t="shared" ref="ES32:ES34" si="741">ER32-EQ32</f>
        <v>-3999.6741935483842</v>
      </c>
      <c r="ET32" s="326">
        <f t="shared" ref="ET32:ET34" si="742">ER32/EQ32</f>
        <v>0</v>
      </c>
      <c r="EU32" s="325">
        <f>INDEX('SO MEI 2026 REV 4'!$B$6:$BH$52,MATCH(B32,'SO MEI 2026 REV 4'!$B$6:$B$52,0),MATCH($EU$3,'SO MEI 2026 REV 4'!$B$5:$XH$5,0))</f>
        <v>7000</v>
      </c>
      <c r="EV32" s="325">
        <f>INDEX('Summary sales'!$A$6:$BX$50,MATCH(B32,'Summary sales'!$A$6:$A$50,0),MATCH($EU$3,'Summary sales'!$A$7:$BX$7,0))</f>
        <v>8053.5200000000186</v>
      </c>
      <c r="EW32" s="325">
        <f t="shared" ref="EW32:EW34" si="743">EV32-EU32</f>
        <v>1053.5200000000186</v>
      </c>
      <c r="EX32" s="326">
        <f t="shared" ref="EX32:EX34" si="744">EV32/EU32</f>
        <v>1.1505028571428597</v>
      </c>
      <c r="EY32" s="325">
        <f>INDEX('SO MEI 2026 REV 4'!$B$6:$BH$52,MATCH(B32,'SO MEI 2026 REV 4'!$B$6:$B$52,0),MATCH($EY$3,'SO MEI 2026 REV 4'!$B$5:$XH$5,0))</f>
        <v>5000</v>
      </c>
      <c r="EZ32" s="325">
        <f>INDEX('Summary sales'!$A$6:$BX$50,MATCH($B32,'Summary sales'!$A$6:$A$50,0),MATCH($EY$3,'Summary sales'!$A$7:$BX$7,0))</f>
        <v>7252.4299999999348</v>
      </c>
      <c r="FA32" s="325">
        <f t="shared" ref="FA32:FA34" si="745">EZ32-EY32</f>
        <v>2252.4299999999348</v>
      </c>
      <c r="FB32" s="326">
        <f t="shared" ref="FB32:FB34" si="746">EZ32/EY32</f>
        <v>1.4504859999999871</v>
      </c>
      <c r="FC32" s="325">
        <f>INDEX('SO MEI 2026 REV 4'!$B$6:$BH$52,MATCH(B32,'SO MEI 2026 REV 4'!$B$6:$B$52,0),MATCH($FC$3,'SO MEI 2026 REV 4'!$B$5:$XH$5,0))</f>
        <v>42000</v>
      </c>
      <c r="FD32" s="325">
        <f>INDEX('Summary sales'!$A$6:$BX$50,MATCH($B32,'Summary sales'!$A$6:$A$50,0),MATCH($FC$3,'Summary sales'!$A$7:$BX$7,0))</f>
        <v>47511.189999999478</v>
      </c>
      <c r="FE32" s="325">
        <f t="shared" ref="FE32:FE34" si="747">FD32-FC32</f>
        <v>5511.1899999994785</v>
      </c>
      <c r="FF32" s="326">
        <f t="shared" ref="FF32:FF34" si="748">FD32/FC32</f>
        <v>1.1312188095237972</v>
      </c>
      <c r="FG32" s="325">
        <f>INDEX('SO MEI 2026 REV 4'!$B$6:$BH$52,MATCH(B32,'SO MEI 2026 REV 4'!$B$6:$B$52,0),MATCH($FG$3,'SO MEI 2026 REV 4'!$B$5:$XH$5,0))</f>
        <v>8000</v>
      </c>
      <c r="FH32" s="325">
        <f>INDEX('Summary sales'!$A$6:$BX$50,MATCH(B32,'Summary sales'!$A$6:$A$50,0),MATCH($FG$3,'Summary sales'!$A$7:$BX$7,0))</f>
        <v>6332.5</v>
      </c>
      <c r="FI32" s="325">
        <f t="shared" ref="FI32:FI34" si="749">FH32-FG32</f>
        <v>-1667.5</v>
      </c>
      <c r="FJ32" s="326">
        <f t="shared" ref="FJ32:FJ34" si="750">FH32/FG32</f>
        <v>0.79156249999999995</v>
      </c>
      <c r="FK32" s="325">
        <f>INDEX('SO MEI 2026 REV 4'!$B$6:$BH$52,MATCH(B32,'SO MEI 2026 REV 4'!$B$6:$B$52,0),MATCH($FK$3,'SO MEI 2026 REV 4'!$B$5:$XH$5,0))</f>
        <v>3500</v>
      </c>
      <c r="FL32" s="325">
        <f>INDEX('Summary sales'!$A$6:$BX$50,MATCH(B32,'Summary sales'!$A$6:$A$50,0),MATCH($FK$3,'Summary sales'!$A$7:$BX$7,0))</f>
        <v>3107</v>
      </c>
      <c r="FM32" s="325">
        <f t="shared" ref="FM32:FM34" si="751">FL32-FK32</f>
        <v>-393</v>
      </c>
      <c r="FN32" s="326">
        <f t="shared" ref="FN32:FN34" si="752">FL32/FK32</f>
        <v>0.88771428571428568</v>
      </c>
      <c r="FO32" s="325">
        <f>INDEX('SO MEI 2026 REV 4'!$B$6:$BH$52,MATCH(B32,'SO MEI 2026 REV 4'!$B$6:$B$52,0),MATCH($FO$3,'SO MEI 2026 REV 4'!$B$5:$XH$5,0))</f>
        <v>726.8151612903232</v>
      </c>
      <c r="FP32" s="325">
        <f>INDEX('Summary sales'!$A$6:$BX$50,MATCH(B32,'Summary sales'!$A$6:$A$50,0),MATCH($FO$3,'Summary sales'!$A$7:$BX$7,0))</f>
        <v>909.47999999998137</v>
      </c>
      <c r="FQ32" s="325">
        <f t="shared" ref="FQ32:FQ34" si="753">FP32-FO32</f>
        <v>182.66483870965817</v>
      </c>
      <c r="FR32" s="326">
        <f t="shared" ref="FR32:FR34" si="754">FP32/FO32</f>
        <v>1.2513222734448346</v>
      </c>
      <c r="FS32" s="325">
        <f>INDEX('SO MEI 2026 REV 4'!$B$6:$BH$52,MATCH(B32,'SO MEI 2026 REV 4'!$B$6:$B$52,0),MATCH($FS$3,'SO MEI 2026 REV 4'!$B$5:$XH$5,0))</f>
        <v>3018.0416129032269</v>
      </c>
      <c r="FT32" s="325">
        <f>INDEX('Summary sales'!$A$6:$BX$50,MATCH(B32,'Summary sales'!$A$6:$A$50,0),MATCH($FS$3,'Summary sales'!$A$7:$BX$7,0))</f>
        <v>0</v>
      </c>
      <c r="FU32" s="325">
        <f t="shared" ref="FU32:FU34" si="755">FT32-FS32</f>
        <v>-3018.0416129032269</v>
      </c>
      <c r="FV32" s="326">
        <f t="shared" ref="FV32:FV34" si="756">FT32/FS32</f>
        <v>0</v>
      </c>
      <c r="FW32" s="325">
        <f>INDEX('SO MEI 2026 REV 4'!$B$6:$BH$52,MATCH(B32,'SO MEI 2026 REV 4'!$B$6:$B$52,0),MATCH($FW$3,'SO MEI 2026 REV 4'!$B$5:$XH$5,0))</f>
        <v>2044.9996774193546</v>
      </c>
      <c r="FX32" s="325">
        <f>INDEX('Summary sales'!$A$6:$BX$50,MATCH(B32,'Summary sales'!$A$6:$A$50,0),MATCH($FW$3,'Summary sales'!$A$7:$BX$7,0))</f>
        <v>1868.9499999999534</v>
      </c>
      <c r="FY32" s="325">
        <f t="shared" ref="FY32:FY34" si="757">FX32-FW32</f>
        <v>-176.04967741940118</v>
      </c>
      <c r="FZ32" s="326">
        <f t="shared" ref="FZ32:FZ34" si="758">FX32/FW32</f>
        <v>0.91391212460162174</v>
      </c>
      <c r="GA32" s="325">
        <f>INDEX('SO MEI 2026 REV 4'!$B$6:$BH$52,MATCH(B32,'SO MEI 2026 REV 4'!$B$6:$B$52,0),MATCH($GA$3,'SO MEI 2026 REV 4'!$B$5:$XH$5,0))</f>
        <v>369.61070967741654</v>
      </c>
      <c r="GB32" s="325">
        <f>INDEX('Summary sales'!$A$6:$BX$50,MATCH(B32,'Summary sales'!$A$6:$A$50,0),MATCH($GA$3,'Summary sales'!$A$7:$BX$7,0))</f>
        <v>0</v>
      </c>
      <c r="GC32" s="325">
        <f t="shared" ref="GC32:GC34" si="759">GB32-GA32</f>
        <v>-369.61070967741654</v>
      </c>
      <c r="GD32" s="326">
        <f t="shared" ref="GD32:GD34" si="760">GB32/GA32</f>
        <v>0</v>
      </c>
      <c r="GE32" s="325">
        <f>INDEX('SO MEI 2026 REV 4'!$B$6:$BH$52,MATCH(B32,'SO MEI 2026 REV 4'!$B$6:$B$52,0),MATCH($GE$3,'SO MEI 2026 REV 4'!$B$5:$XH$5,0))</f>
        <v>0</v>
      </c>
      <c r="GF32" s="325">
        <f>INDEX('Summary sales'!$A$6:$BX$50,MATCH(B32,'Summary sales'!$A$6:$A$50,0),MATCH($GE$3,'Summary sales'!$A$7:$BX$7,0))</f>
        <v>0</v>
      </c>
      <c r="GG32" s="325">
        <f t="shared" ref="GG32:GG34" si="761">GF32-GE32</f>
        <v>0</v>
      </c>
      <c r="GH32" s="326" t="e">
        <f t="shared" ref="GH32:GH34" si="762">GF32/GE32</f>
        <v>#DIV/0!</v>
      </c>
      <c r="GI32" s="325">
        <f>INDEX('SO MEI 2026 REV 4'!$B$6:$BH$52,MATCH(B32,'SO MEI 2026 REV 4'!$B$6:$B$52,0),MATCH($GI$3,'SO MEI 2026 REV 4'!$B$5:$XH$5,0))</f>
        <v>0</v>
      </c>
      <c r="GJ32" s="325">
        <f>INDEX('Summary sales'!$A$6:$BX$50,MATCH($B32,'Summary sales'!$A$6:$A$50,0),MATCH($GI$3,'Summary sales'!$A$7:$BX$7,0))</f>
        <v>0</v>
      </c>
      <c r="GK32" s="325">
        <f t="shared" ref="GK32:GK34" si="763">GJ32-GI32</f>
        <v>0</v>
      </c>
      <c r="GL32" s="326" t="e">
        <f t="shared" ref="GL32:GL34" si="764">GJ32/GI32</f>
        <v>#DIV/0!</v>
      </c>
      <c r="GM32" s="325">
        <f>INDEX('SO MEI 2026 REV 4'!$B$6:$BH$52,MATCH(B32,'SO MEI 2026 REV 4'!$B$6:$B$52,0),MATCH($GM$3,'SO MEI 2026 REV 4'!$B$5:$XH$5,0))</f>
        <v>1121.900322580635</v>
      </c>
      <c r="GN32" s="325">
        <f>INDEX('Summary sales'!$A$6:$BX$50,MATCH($B32,'Summary sales'!$A$6:$A$50,0),MATCH($GM$3,'Summary sales'!$A$7:$BX$7,0))</f>
        <v>1550.3599999998696</v>
      </c>
      <c r="GO32" s="325">
        <f t="shared" ref="GO32:GO34" si="765">GN32-GM32</f>
        <v>428.45967741923459</v>
      </c>
      <c r="GP32" s="326">
        <f t="shared" ref="GP32:GP34" si="766">GN32/GM32</f>
        <v>1.3819052983545601</v>
      </c>
      <c r="GQ32" s="325">
        <f>INDEX('SO MEI 2026 REV 4'!$B$6:$BH$52,MATCH(B32,'SO MEI 2026 REV 4'!$B$6:$B$52,0),MATCH($GQ$3,'SO MEI 2026 REV 4'!$B$5:$XH$5,0))</f>
        <v>1800</v>
      </c>
      <c r="GR32" s="325">
        <f>INDEX('Summary sales'!$A$6:$BX$50,MATCH(B32,'Summary sales'!$A$6:$A$50,0),MATCH($GQ$3,'Summary sales'!$A$7:$BX$7,0))</f>
        <v>1956.2580000000307</v>
      </c>
      <c r="GS32" s="325">
        <f t="shared" ref="GS32:GS34" si="767">GR32-GQ32</f>
        <v>156.25800000003073</v>
      </c>
      <c r="GT32" s="326">
        <f t="shared" ref="GT32:GT34" si="768">GR32/GQ32</f>
        <v>1.0868100000000172</v>
      </c>
      <c r="GU32" s="325">
        <f>INDEX('SO MEI 2026 REV 4'!$B$6:$BH$52,MATCH(B32,'SO MEI 2026 REV 4'!$B$6:$B$52,0),MATCH($GU$3,'SO MEI 2026 REV 4'!$B$5:$XH$5,0))</f>
        <v>2499.7025806451697</v>
      </c>
      <c r="GV32" s="325">
        <f>INDEX('Summary sales'!$A$6:$BX$50,MATCH(B32,'Summary sales'!$A$6:$A$50,0),MATCH($GU$3,'Summary sales'!$A$7:$BX$7,0))</f>
        <v>3315.4500000001863</v>
      </c>
      <c r="GW32" s="325">
        <f t="shared" ref="GW32:GW34" si="769">GV32-GU32</f>
        <v>815.74741935501652</v>
      </c>
      <c r="GX32" s="326">
        <f t="shared" ref="GX32:GX34" si="770">GV32/GU32</f>
        <v>1.3263377914121581</v>
      </c>
      <c r="GY32" s="325">
        <f>INDEX('SO MEI 2026 REV 4'!$B$6:$BH$52,MATCH(B32,'SO MEI 2026 REV 4'!$B$6:$B$52,0),MATCH($GY$3,'SO MEI 2026 REV 4'!$B$5:$XH$5,0))</f>
        <v>0</v>
      </c>
      <c r="GZ32" s="325">
        <f>INDEX('Summary sales'!$A$6:$BX$50,MATCH(B32,'Summary sales'!$A$6:$A$50,0),MATCH($GY$3,'Summary sales'!$A$7:$BX$7,0))</f>
        <v>0</v>
      </c>
      <c r="HA32" s="325">
        <f t="shared" ref="HA32:HA34" si="771">GZ32-GY32</f>
        <v>0</v>
      </c>
      <c r="HB32" s="326" t="e">
        <f t="shared" ref="HB32:HB34" si="772">GZ32/GY32</f>
        <v>#DIV/0!</v>
      </c>
      <c r="HC32" s="325">
        <f>INDEX('SO MEI 2026 REV 4'!$B$6:$BH$52,MATCH(B32,'SO MEI 2026 REV 4'!$B$6:$B$52,0),MATCH($HC$3,'SO MEI 2026 REV 4'!$B$5:$XH$5,0))</f>
        <v>15000</v>
      </c>
      <c r="HD32" s="325">
        <f>INDEX('Summary sales'!$A$6:$BX$50,MATCH(B32,'Summary sales'!$A$6:$A$50,0),MATCH($HC$3,'Summary sales'!$A$7:$BX$7,0))</f>
        <v>4688.9380000010133</v>
      </c>
      <c r="HE32" s="325">
        <f t="shared" ref="HE32:HE34" si="773">HD32-HC32</f>
        <v>-10311.061999998987</v>
      </c>
      <c r="HF32" s="366">
        <f t="shared" ref="HF32:HF34" si="774">HD32/HC32</f>
        <v>0.31259586666673422</v>
      </c>
    </row>
    <row r="33" spans="1:214" ht="15" customHeight="1">
      <c r="A33" s="641"/>
      <c r="B33" s="547">
        <f t="shared" si="667"/>
        <v>46165</v>
      </c>
      <c r="C33" s="548" t="str">
        <f t="shared" si="668"/>
        <v>Sab</v>
      </c>
      <c r="D33" s="325">
        <f t="shared" si="669"/>
        <v>206189.77651612906</v>
      </c>
      <c r="E33" s="325">
        <f t="shared" ca="1" si="670"/>
        <v>167245.56399999981</v>
      </c>
      <c r="F33" s="325">
        <f t="shared" ca="1" si="671"/>
        <v>-38944.21251612925</v>
      </c>
      <c r="G33" s="326">
        <f t="shared" ca="1" si="672"/>
        <v>0.81112442540000107</v>
      </c>
      <c r="H33" s="325">
        <f>INDEX('SO MEI 2026 REV 4'!$B$6:$BH$52,MATCH(B33,'SO MEI 2026 REV 4'!$B$6:$B$52,0),MATCH($H$3,'SO MEI 2026 REV 4'!$B$5:$XH$5,0))</f>
        <v>733.57290322580695</v>
      </c>
      <c r="I33" s="325">
        <f>INDEX('Summary sales'!$A$6:$BX$50,MATCH(B33,'Summary sales'!$A$6:$A$50,0),MATCH($H$3,'Summary sales'!$A$7:$BX$7,0))</f>
        <v>1108.9499999999534</v>
      </c>
      <c r="J33" s="325">
        <f t="shared" si="673"/>
        <v>375.37709677414648</v>
      </c>
      <c r="K33" s="326">
        <f t="shared" si="674"/>
        <v>1.5117106904078199</v>
      </c>
      <c r="L33" s="325">
        <f>INDEX('SO MEI 2026 REV 4'!$B$6:$BH$52,MATCH(B33,'SO MEI 2026 REV 4'!$B$6:$B$52,0),MATCH($L$3,'SO MEI 2026 REV 4'!$B$5:$XH$5,0))</f>
        <v>2000</v>
      </c>
      <c r="M33" s="325">
        <f>INDEX('Summary sales'!$A$6:$BX$50,MATCH($B33,'Summary sales'!$A$6:$A$50,0),MATCH($L$3,'Summary sales'!$A$7:$BX$7,0))</f>
        <v>883.72999999858439</v>
      </c>
      <c r="N33" s="325">
        <f t="shared" si="675"/>
        <v>-1116.2700000014156</v>
      </c>
      <c r="O33" s="326">
        <f t="shared" si="676"/>
        <v>0.44186499999929219</v>
      </c>
      <c r="P33" s="325">
        <f>INDEX('SO MEI 2026 REV 4'!$B$6:$BH$52,MATCH(B33,'SO MEI 2026 REV 4'!$B$6:$B$52,0),MATCH($P$3,'SO MEI 2026 REV 4'!$B$5:$XH$5,0))</f>
        <v>1129.7312903225857</v>
      </c>
      <c r="Q33" s="325">
        <f>INDEX('Summary sales'!$A$6:$BX$50,MATCH($B33,'Summary sales'!$A$6:$A$50,0),MATCH($P$3,'Summary sales'!$A$7:$BX$7,0))</f>
        <v>785.52999999979511</v>
      </c>
      <c r="R33" s="325">
        <f t="shared" si="677"/>
        <v>-344.20129032279056</v>
      </c>
      <c r="S33" s="326">
        <f t="shared" si="678"/>
        <v>0.69532463757420881</v>
      </c>
      <c r="T33" s="325">
        <f>INDEX('SO MEI 2026 REV 4'!$B$6:$BH$52,MATCH(B33,'SO MEI 2026 REV 4'!$B$6:$B$52,0),MATCH($T$3,'SO MEI 2026 REV 4'!$B$5:$XH$5,0))</f>
        <v>3282.5161290322658</v>
      </c>
      <c r="U33" s="325">
        <f>INDEX('Summary sales'!$A$6:$BX$50,MATCH($B33,'Summary sales'!$A$6:$A$50,0),MATCH($T$3,'Summary sales'!$A$7:$BX$7,0))</f>
        <v>4070.1000000000931</v>
      </c>
      <c r="V33" s="325">
        <f t="shared" si="679"/>
        <v>787.58387096782735</v>
      </c>
      <c r="W33" s="326">
        <f t="shared" si="680"/>
        <v>1.2399329782425224</v>
      </c>
      <c r="X33" s="325">
        <f>INDEX('SO MEI 2026 REV 4'!$B$6:$BH$52,MATCH(B33,'SO MEI 2026 REV 4'!$B$6:$B$52,0),MATCH($X$3,'SO MEI 2026 REV 4'!$B$5:$XH$5,0))</f>
        <v>644.02064516129087</v>
      </c>
      <c r="Y33" s="325">
        <f>INDEX('Summary sales'!$A$6:$BX$50,MATCH($B33,'Summary sales'!$A$6:$A$50,0),MATCH($X$3,'Summary sales'!$A$7:$BX$7,0))</f>
        <v>773.57999999995809</v>
      </c>
      <c r="Z33" s="325">
        <f t="shared" si="681"/>
        <v>129.55935483866722</v>
      </c>
      <c r="AA33" s="326">
        <f t="shared" si="682"/>
        <v>1.2011726732863042</v>
      </c>
      <c r="AB33" s="325">
        <f>INDEX('SO MEI 2026 REV 4'!$B$6:$BH$52,MATCH(B33,'SO MEI 2026 REV 4'!$B$6:$B$52,0),MATCH($AB$3,'SO MEI 2026 REV 4'!$B$5:$XH$5,0))</f>
        <v>0</v>
      </c>
      <c r="AC33" s="325">
        <f>INDEX('Summary sales'!$A$6:$BX$50,MATCH($B33,'Summary sales'!$A$6:$A$50,0),MATCH($AB$3,'Summary sales'!$A$7:$BX$7,0))</f>
        <v>0</v>
      </c>
      <c r="AD33" s="325">
        <f t="shared" si="683"/>
        <v>0</v>
      </c>
      <c r="AE33" s="326" t="e">
        <f t="shared" si="684"/>
        <v>#DIV/0!</v>
      </c>
      <c r="AF33" s="325">
        <f>INDEX('SO MEI 2026 REV 4'!$B$6:$BH$52,MATCH(B33,'SO MEI 2026 REV 4'!$B$6:$B$52,0),MATCH($AF$3,'SO MEI 2026 REV 4'!$B$5:$XH$5,0))</f>
        <v>499.97064516129024</v>
      </c>
      <c r="AG33" s="325">
        <f>INDEX('Summary sales'!$A$6:$BX$50,MATCH($B33,'Summary sales'!$A$6:$A$50,0),MATCH($AF$3,'Summary sales'!$A$7:$BX$7,0))</f>
        <v>0</v>
      </c>
      <c r="AH33" s="325">
        <f t="shared" si="685"/>
        <v>-499.97064516129024</v>
      </c>
      <c r="AI33" s="326">
        <f t="shared" si="686"/>
        <v>0</v>
      </c>
      <c r="AJ33" s="325">
        <f>INDEX('SO MEI 2026 REV 4'!$B$6:$BH$52,MATCH(B33,'SO MEI 2026 REV 4'!$B$6:$B$52,0),MATCH($AJ$3,'SO MEI 2026 REV 4'!$B$5:$XH$5,0))</f>
        <v>603.76322580644887</v>
      </c>
      <c r="AK33" s="325">
        <f>INDEX('Summary sales'!$A$6:$BX$50,MATCH($B33,'Summary sales'!$A$6:$A$50,0),MATCH($AJ$3,'Summary sales'!$A$7:$BX$7,0))</f>
        <v>405.17999999993481</v>
      </c>
      <c r="AL33" s="325">
        <f t="shared" si="687"/>
        <v>-198.58322580651406</v>
      </c>
      <c r="AM33" s="326">
        <f t="shared" si="688"/>
        <v>0.67109088907946379</v>
      </c>
      <c r="AN33" s="325">
        <f>INDEX('SO MEI 2026 REV 4'!$B$6:$BH$52,MATCH(B33,'SO MEI 2026 REV 4'!$B$6:$B$52,0),MATCH($AN$3,'SO MEI 2026 REV 4'!$B$5:$XH$5,0))</f>
        <v>673.27548387096704</v>
      </c>
      <c r="AO33" s="325">
        <f>INDEX('Summary sales'!$A$6:$BX$50,MATCH($B33,'Summary sales'!$A$6:$A$50,0),MATCH($AN$3,'Summary sales'!$A$7:$BX$7,0))</f>
        <v>360.20999999996275</v>
      </c>
      <c r="AP33" s="325">
        <f t="shared" si="689"/>
        <v>-313.06548387100429</v>
      </c>
      <c r="AQ33" s="326">
        <f t="shared" si="690"/>
        <v>0.53501131205454211</v>
      </c>
      <c r="AR33" s="325">
        <f>INDEX('SO MEI 2026 REV 4'!$B$6:$BH$52,MATCH(B33,'SO MEI 2026 REV 4'!$B$6:$B$52,0),MATCH($AR$3,'SO MEI 2026 REV 4'!$B$5:$XH$5,0))</f>
        <v>4514.1990322580623</v>
      </c>
      <c r="AS33" s="325">
        <f>INDEX('Summary sales'!$A$6:$BX$50,MATCH($B33,'Summary sales'!$A$6:$A$50,0),MATCH($AR$3,'Summary sales'!$A$7:$BX$7,0))</f>
        <v>4808.9400000013411</v>
      </c>
      <c r="AT33" s="325">
        <f t="shared" si="691"/>
        <v>294.74096774327882</v>
      </c>
      <c r="AU33" s="326">
        <f t="shared" si="692"/>
        <v>1.0652919744205087</v>
      </c>
      <c r="AV33" s="325">
        <f>INDEX('SO MEI 2026 REV 4'!$B$6:$BH$52,MATCH(B33,'SO MEI 2026 REV 4'!$B$6:$B$52,0),MATCH($AV$3,'SO MEI 2026 REV 4'!$B$5:$XH$5,0))</f>
        <v>6600.0622580645213</v>
      </c>
      <c r="AW33" s="325">
        <f>INDEX('Summary sales'!$A$6:$BX$50,MATCH($B33,'Summary sales'!$A$6:$A$50,0),MATCH($AV$3,'Summary sales'!$A$7:$BX$7,0))</f>
        <v>4393.4499999997206</v>
      </c>
      <c r="AX33" s="325">
        <f t="shared" si="693"/>
        <v>-2206.6122580648007</v>
      </c>
      <c r="AY33" s="326">
        <f t="shared" si="694"/>
        <v>0.66566796315162435</v>
      </c>
      <c r="AZ33" s="325">
        <f>INDEX('SO MEI 2026 REV 4'!$B$6:$BH$52,MATCH(B33,'SO MEI 2026 REV 4'!$B$6:$B$52,0),MATCH($AZ$3,'SO MEI 2026 REV 4'!$B$5:$XH$5,0))</f>
        <v>1000</v>
      </c>
      <c r="BA33" s="325">
        <f>INDEX('Summary sales'!$A$6:$BX$50,MATCH($B33,'Summary sales'!$A$6:$A$50,0),MATCH($AZ$3,'Summary sales'!$A$7:$BX$7,0))</f>
        <v>746.22999999998137</v>
      </c>
      <c r="BB33" s="325">
        <f t="shared" si="695"/>
        <v>-253.77000000001863</v>
      </c>
      <c r="BC33" s="326">
        <f t="shared" si="696"/>
        <v>0.74622999999998141</v>
      </c>
      <c r="BD33" s="325">
        <f>INDEX('SO MEI 2026 REV 4'!$B$6:$BH$52,MATCH(B33,'SO MEI 2026 REV 4'!$B$6:$B$52,0),MATCH($BD$3,'SO MEI 2026 REV 4'!$B$5:$XH$5,0))</f>
        <v>500</v>
      </c>
      <c r="BE33" s="325">
        <f>INDEX('Summary sales'!$A$6:$BX$50,MATCH($B33,'Summary sales'!$A$6:$A$50,0),MATCH($BD$3,'Summary sales'!$A$7:$BX$7,0))</f>
        <v>231.77999999999884</v>
      </c>
      <c r="BF33" s="325">
        <f t="shared" si="697"/>
        <v>-268.22000000000116</v>
      </c>
      <c r="BG33" s="326">
        <f t="shared" si="698"/>
        <v>0.4635599999999977</v>
      </c>
      <c r="BH33" s="325">
        <f>INDEX('SO MEI 2026 REV 4'!$B$6:$BH$52,MATCH(B33,'SO MEI 2026 REV 4'!$B$6:$B$52,0),MATCH($BH$3,'SO MEI 2026 REV 4'!$B$5:$XH$5,0))</f>
        <v>4000</v>
      </c>
      <c r="BI33" s="325">
        <f>INDEX('Summary sales'!$A$6:$BX$50,MATCH($B33,'Summary sales'!$A$6:$A$50,0),MATCH($BH$3,'Summary sales'!$A$7:$BX$7,0))</f>
        <v>3633.9699999999721</v>
      </c>
      <c r="BJ33" s="325">
        <f t="shared" si="699"/>
        <v>-366.03000000002794</v>
      </c>
      <c r="BK33" s="326">
        <f t="shared" si="700"/>
        <v>0.90849249999999304</v>
      </c>
      <c r="BL33" s="325">
        <f>INDEX('SO MEI 2026 REV 4'!$B$6:$BH$52,MATCH(B33,'SO MEI 2026 REV 4'!$B$6:$B$52,0),MATCH($BL$3,'SO MEI 2026 REV 4'!$B$5:$XH$5,0))</f>
        <v>9000.0570967741915</v>
      </c>
      <c r="BM33" s="325">
        <f>INDEX('Summary sales'!$A$6:$BX$50,MATCH($B33,'Summary sales'!$A$6:$A$50,0),MATCH($BL$3,'Summary sales'!$A$7:$BX$7,0))</f>
        <v>7052.7200000002049</v>
      </c>
      <c r="BN33" s="325">
        <f t="shared" si="701"/>
        <v>-1947.3370967739866</v>
      </c>
      <c r="BO33" s="326">
        <f t="shared" si="702"/>
        <v>0.78363058413574371</v>
      </c>
      <c r="BP33" s="325">
        <f>INDEX('SO MEI 2026 REV 4'!$B$6:$BH$52,MATCH(B33,'SO MEI 2026 REV 4'!$B$6:$B$52,0),MATCH($BP$3,'SO MEI 2026 REV 4'!$B$5:$XH$5,0))</f>
        <v>1300</v>
      </c>
      <c r="BQ33" s="325">
        <f>INDEX('Summary sales'!$A$6:$BX$50,MATCH($B33,'Summary sales'!$A$6:$A$50,0),MATCH($BP$3,'Summary sales'!$A$7:$BX$7,0))</f>
        <v>1304.7200000000885</v>
      </c>
      <c r="BR33" s="325">
        <f t="shared" si="703"/>
        <v>4.7200000000884756</v>
      </c>
      <c r="BS33" s="326">
        <f t="shared" si="704"/>
        <v>1.0036307692308373</v>
      </c>
      <c r="BT33" s="325">
        <f>INDEX('SO MEI 2026 REV 4'!$B$6:$BH$52,MATCH(B33,'SO MEI 2026 REV 4'!$B$6:$B$52,0),MATCH($BT$3,'SO MEI 2026 REV 4'!$B$5:$XH$5,0))</f>
        <v>1000</v>
      </c>
      <c r="BU33" s="325">
        <f>INDEX('Summary sales'!$A$6:$BX$50,MATCH($B33,'Summary sales'!$A$6:$A$50,0),MATCH($BT$3,'Summary sales'!$A$7:$BX$7,0))</f>
        <v>665.97100000001956</v>
      </c>
      <c r="BV33" s="325">
        <f t="shared" si="705"/>
        <v>-334.02899999998044</v>
      </c>
      <c r="BW33" s="326">
        <f t="shared" si="706"/>
        <v>0.66597100000001952</v>
      </c>
      <c r="BX33" s="325">
        <f>INDEX('SO MEI 2026 REV 4'!$B$6:$BH$52,MATCH(B33,'SO MEI 2026 REV 4'!$B$6:$B$52,0),MATCH($BX$3,'SO MEI 2026 REV 4'!$B$5:$XH$5,0))</f>
        <v>5500</v>
      </c>
      <c r="BY33" s="325">
        <f ca="1">INDEX('Summary sales'!$A$6:$BX$50,MATCH($B33,'Summary sales'!$A$6:$A$50,0),MATCH($BX$3,'Summary sales'!$A$7:$BX$7,0))</f>
        <v>5365.04</v>
      </c>
      <c r="BZ33" s="325">
        <f t="shared" ca="1" si="707"/>
        <v>-134.96000000000004</v>
      </c>
      <c r="CA33" s="326">
        <f t="shared" ca="1" si="708"/>
        <v>0.97546181818181821</v>
      </c>
      <c r="CB33" s="325">
        <f>INDEX('SO MEI 2026 REV 4'!$B$6:$BH$52,MATCH(B33,'SO MEI 2026 REV 4'!$B$6:$B$52,0),MATCH($CB$3,'SO MEI 2026 REV 4'!$B$5:$XH$5,0))</f>
        <v>70.054838709677327</v>
      </c>
      <c r="CC33" s="325">
        <f>INDEX('Summary sales'!$A$6:$BX$50,MATCH($B33,'Summary sales'!$A$6:$A$50,0),MATCH($CB$3,'Summary sales'!$A$7:$BX$7,0))</f>
        <v>0</v>
      </c>
      <c r="CD33" s="325">
        <f t="shared" si="709"/>
        <v>-70.054838709677327</v>
      </c>
      <c r="CE33" s="326">
        <f t="shared" si="710"/>
        <v>0</v>
      </c>
      <c r="CF33" s="325">
        <f>INDEX('SO MEI 2026 REV 4'!$B$6:$BH$52,MATCH(B33,'SO MEI 2026 REV 4'!$B$6:$B$52,0),MATCH($CF$3,'SO MEI 2026 REV 4'!$B$5:$XH$5,0))</f>
        <v>89.451612903225808</v>
      </c>
      <c r="CG33" s="325">
        <f>INDEX('Summary sales'!$A$6:$BX$50,MATCH($B33,'Summary sales'!$A$6:$A$50,0),MATCH($CF$3,'Summary sales'!$A$7:$BX$7,0))</f>
        <v>51.281999999991967</v>
      </c>
      <c r="CH33" s="325">
        <f t="shared" si="711"/>
        <v>-38.16961290323384</v>
      </c>
      <c r="CI33" s="326">
        <f t="shared" si="712"/>
        <v>0.5732931842768666</v>
      </c>
      <c r="CJ33" s="325">
        <f>INDEX('SO MEI 2026 REV 4'!$B$6:$BH$52,MATCH(B33,'SO MEI 2026 REV 4'!$B$6:$B$52,0),MATCH($CJ$3,'SO MEI 2026 REV 4'!$B$5:$XH$5,0))</f>
        <v>3500</v>
      </c>
      <c r="CK33" s="325">
        <f>INDEX('Summary sales'!$A$6:$BX$50,MATCH($B33,'Summary sales'!$A$6:$A$50,0),MATCH($CJ$3,'Summary sales'!$A$7:$BX$7,0))</f>
        <v>2801.7999999998137</v>
      </c>
      <c r="CL33" s="325">
        <f t="shared" si="713"/>
        <v>-698.20000000018626</v>
      </c>
      <c r="CM33" s="326">
        <f t="shared" si="714"/>
        <v>0.80051428571423244</v>
      </c>
      <c r="CN33" s="325">
        <f>INDEX('SO MEI 2026 REV 4'!$B$6:$BH$52,MATCH(B33,'SO MEI 2026 REV 4'!$B$6:$B$52,0),MATCH($CN$3,'SO MEI 2026 REV 4'!$B$5:$XH$5,0))</f>
        <v>3000</v>
      </c>
      <c r="CO33" s="325">
        <f>INDEX('Summary sales'!$A$6:$BX$50,MATCH($B33,'Summary sales'!$A$6:$A$50,0),MATCH($CN$3,'Summary sales'!$A$7:$BX$7,0))</f>
        <v>1272</v>
      </c>
      <c r="CP33" s="325">
        <f t="shared" si="715"/>
        <v>-1728</v>
      </c>
      <c r="CQ33" s="325">
        <f>INDEX('SO MEI 2026 REV 4'!$B$6:$BH$52,MATCH(B33,'SO MEI 2026 REV 4'!$B$6:$B$52,0),MATCH($CQ$3,'SO MEI 2026 REV 4'!$B$5:$XH$5,0))</f>
        <v>0</v>
      </c>
      <c r="CR33" s="325">
        <f>INDEX('Summary sales'!$A$6:$BX$50,MATCH($B33,'Summary sales'!$A$6:$A$50,0),MATCH($CQ$3,'Summary sales'!$A$7:$BX$7,0))</f>
        <v>0</v>
      </c>
      <c r="CS33" s="325">
        <f t="shared" si="606"/>
        <v>0</v>
      </c>
      <c r="CT33" s="326">
        <f t="shared" si="716"/>
        <v>0.42399999999999999</v>
      </c>
      <c r="CU33" s="325">
        <f>INDEX('SO MEI 2026 REV 4'!$B$6:$BH$52,MATCH(B33,'SO MEI 2026 REV 4'!$B$6:$B$52,0),MATCH($CU$3,'SO MEI 2026 REV 4'!$B$5:$XH$5,0))</f>
        <v>2000</v>
      </c>
      <c r="CV33" s="325">
        <f>INDEX('Summary sales'!$A$6:$BX$50,MATCH($B33,'Summary sales'!$A$6:$A$50,0),MATCH($CU$3,'Summary sales'!$A$7:$BX$7,0))</f>
        <v>3018.4100000000326</v>
      </c>
      <c r="CW33" s="325">
        <f t="shared" si="717"/>
        <v>1018.4100000000326</v>
      </c>
      <c r="CX33" s="326">
        <f t="shared" si="718"/>
        <v>1.5092050000000163</v>
      </c>
      <c r="CY33" s="325">
        <f>INDEX('SO MEI 2026 REV 4'!$B$6:$BH$52,MATCH(B33,'SO MEI 2026 REV 4'!$B$6:$B$52,0),MATCH($CY$3,'SO MEI 2026 REV 4'!$B$5:$XH$5,0))</f>
        <v>5000</v>
      </c>
      <c r="CZ33" s="325">
        <f>INDEX('Summary sales'!$A$6:$BX$50,MATCH($B33,'Summary sales'!$A$6:$A$50,0),MATCH($CY$3,'Summary sales'!$A$7:$BX$7,0))</f>
        <v>8640.4000000001397</v>
      </c>
      <c r="DA33" s="325">
        <f t="shared" si="719"/>
        <v>3640.4000000001397</v>
      </c>
      <c r="DB33" s="326">
        <f t="shared" si="720"/>
        <v>1.728080000000028</v>
      </c>
      <c r="DC33" s="325">
        <f>INDEX('SO MEI 2026 REV 4'!$B$6:$BH$52,MATCH(B33,'SO MEI 2026 REV 4'!$B$6:$B$52,0),MATCH($DC$3,'SO MEI 2026 REV 4'!$B$5:$XH$5,0))</f>
        <v>16000</v>
      </c>
      <c r="DD33" s="325">
        <f>INDEX('Summary sales'!$A$6:$BX$50,MATCH($B33,'Summary sales'!$A$6:$A$50,0),MATCH($DC$3,'Summary sales'!$A$7:$BX$7,0))</f>
        <v>12918.484999999404</v>
      </c>
      <c r="DE33" s="325">
        <f t="shared" si="721"/>
        <v>-3081.515000000596</v>
      </c>
      <c r="DF33" s="326">
        <f t="shared" si="722"/>
        <v>0.80740531249996272</v>
      </c>
      <c r="DG33" s="325">
        <f>INDEX('SO MEI 2026 REV 4'!$B$6:$BH$52,MATCH(B33,'SO MEI 2026 REV 4'!$B$6:$B$52,0),MATCH($DG$3,'SO MEI 2026 REV 4'!$B$5:$XH$5,0))</f>
        <v>2020.8603225806426</v>
      </c>
      <c r="DH33" s="325">
        <f>INDEX('Summary sales'!$A$6:$BX$50,MATCH($B33,'Summary sales'!$A$6:$A$50,0),MATCH($DG$3,'Summary sales'!$A$7:$BX$7,0))</f>
        <v>2811.019999999553</v>
      </c>
      <c r="DI33" s="325">
        <f t="shared" si="723"/>
        <v>790.15967741891041</v>
      </c>
      <c r="DJ33" s="326">
        <f t="shared" si="724"/>
        <v>1.3910016286577762</v>
      </c>
      <c r="DK33" s="325">
        <f>INDEX('SO MEI 2026 REV 4'!$B$6:$BH$52,MATCH(B33,'SO MEI 2026 REV 4'!$B$6:$B$52,0),MATCH($DK$3,'SO MEI 2026 REV 4'!$B$5:$XH$5,0))</f>
        <v>800</v>
      </c>
      <c r="DL33" s="325">
        <f>INDEX('Summary sales'!$A$6:$BX$50,MATCH($B33,'Summary sales'!$A$6:$A$50,0),MATCH($DK$3,'Summary sales'!$A$7:$BX$7,0))</f>
        <v>50.5</v>
      </c>
      <c r="DM33" s="325">
        <f t="shared" si="725"/>
        <v>-749.5</v>
      </c>
      <c r="DN33" s="326">
        <f t="shared" si="726"/>
        <v>6.3125000000000001E-2</v>
      </c>
      <c r="DO33" s="325">
        <f>INDEX('SO MEI 2026 REV 4'!$B$6:$BH$52,MATCH(B33,'SO MEI 2026 REV 4'!$B$6:$B$52,0),MATCH($DO$3,'SO MEI 2026 REV 4'!$B$5:$XH$5,0))</f>
        <v>7200</v>
      </c>
      <c r="DP33" s="325">
        <f>INDEX('Summary sales'!$A$6:$BX$50,MATCH($B33,'Summary sales'!$A$6:$A$50,0),MATCH($DO$3,'Summary sales'!$A$7:$BX$7,0))</f>
        <v>5704.9199999999255</v>
      </c>
      <c r="DQ33" s="325">
        <f t="shared" si="727"/>
        <v>-1495.0800000000745</v>
      </c>
      <c r="DR33" s="326">
        <f t="shared" si="728"/>
        <v>0.79234999999998967</v>
      </c>
      <c r="DS33" s="325">
        <f>INDEX('SO MEI 2026 REV 4'!$B$6:$BH$52,MATCH(B33,'SO MEI 2026 REV 4'!$B$6:$B$52,0),MATCH($DS$3,'SO MEI 2026 REV 4'!$B$5:$XH$5,0))</f>
        <v>0</v>
      </c>
      <c r="DT33" s="325">
        <f>INDEX('Summary sales'!$A$6:$BX$50,MATCH($B33,'Summary sales'!$A$6:$A$50,0),MATCH($DS$3,'Summary sales'!$A$7:$BX$7,0))</f>
        <v>0</v>
      </c>
      <c r="DU33" s="325">
        <f t="shared" si="729"/>
        <v>0</v>
      </c>
      <c r="DV33" s="326" t="e">
        <f t="shared" si="730"/>
        <v>#DIV/0!</v>
      </c>
      <c r="DW33" s="325">
        <f>INDEX('SO MEI 2026 REV 4'!$B$6:$BH$52,MATCH(B33,'SO MEI 2026 REV 4'!$B$6:$B$52,0),MATCH($DW$3,'SO MEI 2026 REV 4'!$B$5:$XH$5,0))</f>
        <v>2043.2745161290325</v>
      </c>
      <c r="DX33" s="325">
        <f>INDEX('Summary sales'!$A$6:$BX$50,MATCH($B33,'Summary sales'!$A$6:$A$50,0),MATCH($DW$3,'Summary sales'!$A$7:$BX$7,0))</f>
        <v>1379.5800000000745</v>
      </c>
      <c r="DY33" s="325">
        <f t="shared" si="731"/>
        <v>-663.69451612895796</v>
      </c>
      <c r="DZ33" s="326">
        <f t="shared" si="732"/>
        <v>0.67518093585079209</v>
      </c>
      <c r="EA33" s="325">
        <f>INDEX('SO MEI 2026 REV 4'!$B$6:$BH$52,MATCH(B33,'SO MEI 2026 REV 4'!$B$6:$B$52,0),MATCH($EA$3,'SO MEI 2026 REV 4'!$B$5:$XH$5,0))</f>
        <v>1999.5303225806451</v>
      </c>
      <c r="EB33" s="325">
        <f>INDEX('Summary sales'!$A$6:$BX$50,MATCH($B33,'Summary sales'!$A$6:$A$50,0),MATCH($EA$3,'Summary sales'!$A$7:$BX$7,0))</f>
        <v>2061.3400000000838</v>
      </c>
      <c r="EC33" s="325">
        <f t="shared" si="733"/>
        <v>61.809677419438685</v>
      </c>
      <c r="ED33" s="326">
        <f t="shared" si="734"/>
        <v>1.0309120980669428</v>
      </c>
      <c r="EE33" s="325">
        <f>INDEX('SO MEI 2026 REV 4'!$B$6:$BH$52,MATCH(B33,'SO MEI 2026 REV 4'!$B$6:$B$52,0),MATCH($EE$3,'SO MEI 2026 REV 4'!$B$5:$XH$5,0))</f>
        <v>1000</v>
      </c>
      <c r="EF33" s="325">
        <f>INDEX('Summary sales'!$A$6:$BX$50,MATCH($B33,'Summary sales'!$A$6:$A$50,0),MATCH($EE$3,'Summary sales'!$A$7:$BX$7,0))</f>
        <v>0</v>
      </c>
      <c r="EG33" s="325">
        <f t="shared" si="735"/>
        <v>-1000</v>
      </c>
      <c r="EH33" s="326">
        <f t="shared" si="736"/>
        <v>0</v>
      </c>
      <c r="EI33" s="325">
        <f>INDEX('SO MEI 2026 REV 4'!$B$6:$BH$52,MATCH(B33,'SO MEI 2026 REV 4'!$B$6:$B$52,0),MATCH($EI$3,'SO MEI 2026 REV 4'!$B$5:$XH$5,0))</f>
        <v>11007.047419354845</v>
      </c>
      <c r="EJ33" s="325">
        <f>INDEX('Summary sales'!$A$6:$BX$50,MATCH($B33,'Summary sales'!$A$6:$A$50,0),MATCH($EI$3,'Summary sales'!$A$7:$BX$7,0))</f>
        <v>11335.549999999814</v>
      </c>
      <c r="EK33" s="325">
        <f t="shared" si="737"/>
        <v>328.50258064496848</v>
      </c>
      <c r="EL33" s="326">
        <f t="shared" si="738"/>
        <v>1.0298447501977077</v>
      </c>
      <c r="EM33" s="325">
        <f>INDEX('SO MEI 2026 REV 4'!$B$6:$BH$52,MATCH(B33,'SO MEI 2026 REV 4'!$B$6:$B$52,0),MATCH($EM$3,'SO MEI 2026 REV 4'!$B$5:$XH$5,0))</f>
        <v>1519.5448387096778</v>
      </c>
      <c r="EN33" s="325">
        <f>INDEX('Summary sales'!$A$6:$BX$50,MATCH($B33,'Summary sales'!$A$6:$A$50,0),MATCH($EM$3,'Summary sales'!$A$7:$BX$7,0))</f>
        <v>2462.3800000001211</v>
      </c>
      <c r="EO33" s="325">
        <f t="shared" si="739"/>
        <v>942.83516129044324</v>
      </c>
      <c r="EP33" s="326">
        <f t="shared" si="740"/>
        <v>1.620472089583781</v>
      </c>
      <c r="EQ33" s="325">
        <f>INDEX('SO MEI 2026 REV 4'!$B$6:$BH$52,MATCH(B33,'SO MEI 2026 REV 4'!$B$6:$B$52,0),MATCH($EQ$3,'SO MEI 2026 REV 4'!$B$5:$XH$5,0))</f>
        <v>3999.6741935483842</v>
      </c>
      <c r="ER33" s="325">
        <f>INDEX('Summary sales'!$A$6:$BX$50,MATCH($B33,'Summary sales'!$A$6:$A$50,0),MATCH($EQ$3,'Summary sales'!$A$7:$BX$7,0))</f>
        <v>0</v>
      </c>
      <c r="ES33" s="325">
        <f t="shared" si="741"/>
        <v>-3999.6741935483842</v>
      </c>
      <c r="ET33" s="326">
        <f t="shared" si="742"/>
        <v>0</v>
      </c>
      <c r="EU33" s="325">
        <f>INDEX('SO MEI 2026 REV 4'!$B$6:$BH$52,MATCH(B33,'SO MEI 2026 REV 4'!$B$6:$B$52,0),MATCH($EU$3,'SO MEI 2026 REV 4'!$B$5:$XH$5,0))</f>
        <v>0</v>
      </c>
      <c r="EV33" s="325">
        <f>INDEX('Summary sales'!$A$6:$BX$50,MATCH(B33,'Summary sales'!$A$6:$A$50,0),MATCH($EU$3,'Summary sales'!$A$7:$BX$7,0))</f>
        <v>5656.1299999998882</v>
      </c>
      <c r="EW33" s="325">
        <f t="shared" si="743"/>
        <v>5656.1299999998882</v>
      </c>
      <c r="EX33" s="326" t="e">
        <f t="shared" si="744"/>
        <v>#DIV/0!</v>
      </c>
      <c r="EY33" s="325">
        <f>INDEX('SO MEI 2026 REV 4'!$B$6:$BH$52,MATCH(B33,'SO MEI 2026 REV 4'!$B$6:$B$52,0),MATCH($EY$3,'SO MEI 2026 REV 4'!$B$5:$XH$5,0))</f>
        <v>5000</v>
      </c>
      <c r="EZ33" s="325">
        <f>INDEX('Summary sales'!$A$6:$BX$50,MATCH($B33,'Summary sales'!$A$6:$A$50,0),MATCH($EY$3,'Summary sales'!$A$7:$BX$7,0))</f>
        <v>5554.5900000000838</v>
      </c>
      <c r="FA33" s="325">
        <f t="shared" si="745"/>
        <v>554.59000000008382</v>
      </c>
      <c r="FB33" s="326">
        <f t="shared" si="746"/>
        <v>1.1109180000000167</v>
      </c>
      <c r="FC33" s="325">
        <f>INDEX('SO MEI 2026 REV 4'!$B$6:$BH$52,MATCH(B33,'SO MEI 2026 REV 4'!$B$6:$B$52,0),MATCH($FC$3,'SO MEI 2026 REV 4'!$B$5:$XH$5,0))</f>
        <v>60000</v>
      </c>
      <c r="FD33" s="325">
        <f>INDEX('Summary sales'!$A$6:$BX$50,MATCH($B33,'Summary sales'!$A$6:$A$50,0),MATCH($FC$3,'Summary sales'!$A$7:$BX$7,0))</f>
        <v>45777.700000001118</v>
      </c>
      <c r="FE33" s="325">
        <f t="shared" si="747"/>
        <v>-14222.299999998882</v>
      </c>
      <c r="FF33" s="326">
        <f t="shared" si="748"/>
        <v>0.7629616666666853</v>
      </c>
      <c r="FG33" s="325">
        <f>INDEX('SO MEI 2026 REV 4'!$B$6:$BH$52,MATCH(B33,'SO MEI 2026 REV 4'!$B$6:$B$52,0),MATCH($FG$3,'SO MEI 2026 REV 4'!$B$5:$XH$5,0))</f>
        <v>8000</v>
      </c>
      <c r="FH33" s="325">
        <f>INDEX('Summary sales'!$A$6:$BX$50,MATCH(B33,'Summary sales'!$A$6:$A$50,0),MATCH($FG$3,'Summary sales'!$A$7:$BX$7,0))</f>
        <v>4892.8300000000745</v>
      </c>
      <c r="FI33" s="325">
        <f t="shared" si="749"/>
        <v>-3107.1699999999255</v>
      </c>
      <c r="FJ33" s="326">
        <f t="shared" si="750"/>
        <v>0.61160375000000933</v>
      </c>
      <c r="FK33" s="325">
        <f>INDEX('SO MEI 2026 REV 4'!$B$6:$BH$52,MATCH(B33,'SO MEI 2026 REV 4'!$B$6:$B$52,0),MATCH($FK$3,'SO MEI 2026 REV 4'!$B$5:$XH$5,0))</f>
        <v>3500</v>
      </c>
      <c r="FL33" s="325">
        <f>INDEX('Summary sales'!$A$6:$BX$50,MATCH(B33,'Summary sales'!$A$6:$A$50,0),MATCH($FK$3,'Summary sales'!$A$7:$BX$7,0))</f>
        <v>2904.5999999996275</v>
      </c>
      <c r="FM33" s="325">
        <f t="shared" si="751"/>
        <v>-595.40000000037253</v>
      </c>
      <c r="FN33" s="326">
        <f t="shared" si="752"/>
        <v>0.82988571428560787</v>
      </c>
      <c r="FO33" s="325">
        <f>INDEX('SO MEI 2026 REV 4'!$B$6:$BH$52,MATCH(B33,'SO MEI 2026 REV 4'!$B$6:$B$52,0),MATCH($FO$3,'SO MEI 2026 REV 4'!$B$5:$XH$5,0))</f>
        <v>726.8151612903232</v>
      </c>
      <c r="FP33" s="325">
        <f>INDEX('Summary sales'!$A$6:$BX$50,MATCH(B33,'Summary sales'!$A$6:$A$50,0),MATCH($FO$3,'Summary sales'!$A$7:$BX$7,0))</f>
        <v>871.18000000005122</v>
      </c>
      <c r="FQ33" s="325">
        <f t="shared" si="753"/>
        <v>144.36483870972802</v>
      </c>
      <c r="FR33" s="326">
        <f t="shared" si="754"/>
        <v>1.1986266198044568</v>
      </c>
      <c r="FS33" s="325">
        <f>INDEX('SO MEI 2026 REV 4'!$B$6:$BH$52,MATCH(B33,'SO MEI 2026 REV 4'!$B$6:$B$52,0),MATCH($FS$3,'SO MEI 2026 REV 4'!$B$5:$XH$5,0))</f>
        <v>3018.0416129032269</v>
      </c>
      <c r="FT33" s="325">
        <f>INDEX('Summary sales'!$A$6:$BX$50,MATCH(B33,'Summary sales'!$A$6:$A$50,0),MATCH($FS$3,'Summary sales'!$A$7:$BX$7,0))</f>
        <v>0</v>
      </c>
      <c r="FU33" s="325">
        <f t="shared" si="755"/>
        <v>-3018.0416129032269</v>
      </c>
      <c r="FV33" s="326">
        <f t="shared" si="756"/>
        <v>0</v>
      </c>
      <c r="FW33" s="325">
        <f>INDEX('SO MEI 2026 REV 4'!$B$6:$BH$52,MATCH(B33,'SO MEI 2026 REV 4'!$B$6:$B$52,0),MATCH($FW$3,'SO MEI 2026 REV 4'!$B$5:$XH$5,0))</f>
        <v>2044.9996774193546</v>
      </c>
      <c r="FX33" s="325">
        <f>INDEX('Summary sales'!$A$6:$BX$50,MATCH(B33,'Summary sales'!$A$6:$A$50,0),MATCH($FW$3,'Summary sales'!$A$7:$BX$7,0))</f>
        <v>413.38999999989755</v>
      </c>
      <c r="FY33" s="325">
        <f t="shared" si="757"/>
        <v>-1631.6096774194571</v>
      </c>
      <c r="FZ33" s="326">
        <f t="shared" si="758"/>
        <v>0.20214673115331078</v>
      </c>
      <c r="GA33" s="325">
        <f>INDEX('SO MEI 2026 REV 4'!$B$6:$BH$52,MATCH(B33,'SO MEI 2026 REV 4'!$B$6:$B$52,0),MATCH($GA$3,'SO MEI 2026 REV 4'!$B$5:$XH$5,0))</f>
        <v>369.61070967741654</v>
      </c>
      <c r="GB33" s="325">
        <f>INDEX('Summary sales'!$A$6:$BX$50,MATCH(B33,'Summary sales'!$A$6:$A$50,0),MATCH($GA$3,'Summary sales'!$A$7:$BX$7,0))</f>
        <v>0</v>
      </c>
      <c r="GC33" s="325">
        <f t="shared" si="759"/>
        <v>-369.61070967741654</v>
      </c>
      <c r="GD33" s="326">
        <f t="shared" si="760"/>
        <v>0</v>
      </c>
      <c r="GE33" s="325">
        <f>INDEX('SO MEI 2026 REV 4'!$B$6:$BH$52,MATCH(B33,'SO MEI 2026 REV 4'!$B$6:$B$52,0),MATCH($GE$3,'SO MEI 2026 REV 4'!$B$5:$XH$5,0))</f>
        <v>0</v>
      </c>
      <c r="GF33" s="325">
        <f>INDEX('Summary sales'!$A$6:$BX$50,MATCH(B33,'Summary sales'!$A$6:$A$50,0),MATCH($GE$3,'Summary sales'!$A$7:$BX$7,0))</f>
        <v>0</v>
      </c>
      <c r="GG33" s="325">
        <f t="shared" si="761"/>
        <v>0</v>
      </c>
      <c r="GH33" s="326" t="e">
        <f t="shared" si="762"/>
        <v>#DIV/0!</v>
      </c>
      <c r="GI33" s="325">
        <f>INDEX('SO MEI 2026 REV 4'!$B$6:$BH$52,MATCH(B33,'SO MEI 2026 REV 4'!$B$6:$B$52,0),MATCH($GI$3,'SO MEI 2026 REV 4'!$B$5:$XH$5,0))</f>
        <v>0</v>
      </c>
      <c r="GJ33" s="325">
        <f>INDEX('Summary sales'!$A$6:$BX$50,MATCH($B33,'Summary sales'!$A$6:$A$50,0),MATCH($GI$3,'Summary sales'!$A$7:$BX$7,0))</f>
        <v>0</v>
      </c>
      <c r="GK33" s="325">
        <f t="shared" si="763"/>
        <v>0</v>
      </c>
      <c r="GL33" s="326" t="e">
        <f t="shared" si="764"/>
        <v>#DIV/0!</v>
      </c>
      <c r="GM33" s="325">
        <f>INDEX('SO MEI 2026 REV 4'!$B$6:$BH$52,MATCH(B33,'SO MEI 2026 REV 4'!$B$6:$B$52,0),MATCH($GM$3,'SO MEI 2026 REV 4'!$B$5:$XH$5,0))</f>
        <v>0</v>
      </c>
      <c r="GN33" s="325">
        <f>INDEX('Summary sales'!$A$6:$BX$50,MATCH($B33,'Summary sales'!$A$6:$A$50,0),MATCH($GM$3,'Summary sales'!$A$7:$BX$7,0))</f>
        <v>0</v>
      </c>
      <c r="GO33" s="325">
        <f t="shared" si="765"/>
        <v>0</v>
      </c>
      <c r="GP33" s="326" t="e">
        <f t="shared" si="766"/>
        <v>#DIV/0!</v>
      </c>
      <c r="GQ33" s="325">
        <f>INDEX('SO MEI 2026 REV 4'!$B$6:$BH$52,MATCH(B33,'SO MEI 2026 REV 4'!$B$6:$B$52,0),MATCH($GQ$3,'SO MEI 2026 REV 4'!$B$5:$XH$5,0))</f>
        <v>1800</v>
      </c>
      <c r="GR33" s="325">
        <f>INDEX('Summary sales'!$A$6:$BX$50,MATCH(B33,'Summary sales'!$A$6:$A$50,0),MATCH($GQ$3,'Summary sales'!$A$7:$BX$7,0))</f>
        <v>1813.4689999999246</v>
      </c>
      <c r="GS33" s="325">
        <f t="shared" si="767"/>
        <v>13.468999999924563</v>
      </c>
      <c r="GT33" s="326">
        <f t="shared" si="768"/>
        <v>1.0074827777777358</v>
      </c>
      <c r="GU33" s="325">
        <f>INDEX('SO MEI 2026 REV 4'!$B$6:$BH$52,MATCH(B33,'SO MEI 2026 REV 4'!$B$6:$B$52,0),MATCH($GU$3,'SO MEI 2026 REV 4'!$B$5:$XH$5,0))</f>
        <v>2499.7025806451697</v>
      </c>
      <c r="GV33" s="325">
        <f>INDEX('Summary sales'!$A$6:$BX$50,MATCH(B33,'Summary sales'!$A$6:$A$50,0),MATCH($GU$3,'Summary sales'!$A$7:$BX$7,0))</f>
        <v>3664.2099999999627</v>
      </c>
      <c r="GW33" s="325">
        <f t="shared" si="769"/>
        <v>1164.507419354793</v>
      </c>
      <c r="GX33" s="326">
        <f t="shared" si="770"/>
        <v>1.4658583898626192</v>
      </c>
      <c r="GY33" s="325">
        <f>INDEX('SO MEI 2026 REV 4'!$B$6:$BH$52,MATCH(B33,'SO MEI 2026 REV 4'!$B$6:$B$52,0),MATCH($GY$3,'SO MEI 2026 REV 4'!$B$5:$XH$5,0))</f>
        <v>0</v>
      </c>
      <c r="GZ33" s="325">
        <f>INDEX('Summary sales'!$A$6:$BX$50,MATCH(B33,'Summary sales'!$A$6:$A$50,0),MATCH($GY$3,'Summary sales'!$A$7:$BX$7,0))</f>
        <v>0</v>
      </c>
      <c r="HA33" s="325">
        <f t="shared" si="771"/>
        <v>0</v>
      </c>
      <c r="HB33" s="326" t="e">
        <f t="shared" si="772"/>
        <v>#DIV/0!</v>
      </c>
      <c r="HC33" s="325">
        <f>INDEX('SO MEI 2026 REV 4'!$B$6:$BH$52,MATCH(B33,'SO MEI 2026 REV 4'!$B$6:$B$52,0),MATCH($HC$3,'SO MEI 2026 REV 4'!$B$5:$XH$5,0))</f>
        <v>15000</v>
      </c>
      <c r="HD33" s="325">
        <f>INDEX('Summary sales'!$A$6:$BX$50,MATCH(B33,'Summary sales'!$A$6:$A$50,0),MATCH($HC$3,'Summary sales'!$A$7:$BX$7,0))</f>
        <v>4599.6970000006258</v>
      </c>
      <c r="HE33" s="325">
        <f t="shared" si="773"/>
        <v>-10400.302999999374</v>
      </c>
      <c r="HF33" s="366">
        <f t="shared" si="774"/>
        <v>0.30664646666670842</v>
      </c>
    </row>
    <row r="34" spans="1:214" s="308" customFormat="1" ht="15" customHeight="1">
      <c r="A34" s="641"/>
      <c r="B34" s="547">
        <f t="shared" si="667"/>
        <v>46166</v>
      </c>
      <c r="C34" s="548" t="str">
        <f t="shared" si="668"/>
        <v>Mgg</v>
      </c>
      <c r="D34" s="325">
        <f t="shared" si="669"/>
        <v>167352.01332258063</v>
      </c>
      <c r="E34" s="325">
        <f t="shared" ca="1" si="670"/>
        <v>141832.99299999967</v>
      </c>
      <c r="F34" s="325">
        <f t="shared" ca="1" si="671"/>
        <v>-25519.020322580967</v>
      </c>
      <c r="G34" s="326">
        <f t="shared" ca="1" si="672"/>
        <v>0.84751291713836996</v>
      </c>
      <c r="H34" s="325">
        <f>INDEX('SO MEI 2026 REV 4'!$B$6:$BH$52,MATCH(B34,'SO MEI 2026 REV 4'!$B$6:$B$52,0),MATCH($H$3,'SO MEI 2026 REV 4'!$B$5:$XH$5,0))</f>
        <v>733.57290322580695</v>
      </c>
      <c r="I34" s="325">
        <f>INDEX('Summary sales'!$A$6:$BX$50,MATCH(B34,'Summary sales'!$A$6:$A$50,0),MATCH($H$3,'Summary sales'!$A$7:$BX$7,0))</f>
        <v>640.63999999989755</v>
      </c>
      <c r="J34" s="325">
        <f t="shared" si="673"/>
        <v>-92.932903225909399</v>
      </c>
      <c r="K34" s="326">
        <f t="shared" si="674"/>
        <v>0.87331470012421797</v>
      </c>
      <c r="L34" s="325">
        <f>INDEX('SO MEI 2026 REV 4'!$B$6:$BH$52,MATCH(B34,'SO MEI 2026 REV 4'!$B$6:$B$52,0),MATCH($L$3,'SO MEI 2026 REV 4'!$B$5:$XH$5,0))</f>
        <v>1000</v>
      </c>
      <c r="M34" s="325">
        <f>INDEX('Summary sales'!$A$6:$BX$50,MATCH($B34,'Summary sales'!$A$6:$A$50,0),MATCH($L$3,'Summary sales'!$A$7:$BX$7,0))</f>
        <v>564.45000000111759</v>
      </c>
      <c r="N34" s="325">
        <f t="shared" si="675"/>
        <v>-435.54999999888241</v>
      </c>
      <c r="O34" s="326">
        <f t="shared" si="676"/>
        <v>0.56445000000111756</v>
      </c>
      <c r="P34" s="325">
        <f>INDEX('SO MEI 2026 REV 4'!$B$6:$BH$52,MATCH(B34,'SO MEI 2026 REV 4'!$B$6:$B$52,0),MATCH($P$3,'SO MEI 2026 REV 4'!$B$5:$XH$5,0))</f>
        <v>1129.7312903225857</v>
      </c>
      <c r="Q34" s="325">
        <f>INDEX('Summary sales'!$A$6:$BX$50,MATCH($B34,'Summary sales'!$A$6:$A$50,0),MATCH($P$3,'Summary sales'!$A$7:$BX$7,0))</f>
        <v>528.81000000005588</v>
      </c>
      <c r="R34" s="325">
        <f t="shared" si="677"/>
        <v>-600.92129032252979</v>
      </c>
      <c r="S34" s="326">
        <f t="shared" si="678"/>
        <v>0.46808476009286992</v>
      </c>
      <c r="T34" s="325">
        <f>INDEX('SO MEI 2026 REV 4'!$B$6:$BH$52,MATCH(B34,'SO MEI 2026 REV 4'!$B$6:$B$52,0),MATCH($T$3,'SO MEI 2026 REV 4'!$B$5:$XH$5,0))</f>
        <v>999.51612903226578</v>
      </c>
      <c r="U34" s="325">
        <f>INDEX('Summary sales'!$A$6:$BX$50,MATCH($B34,'Summary sales'!$A$6:$A$50,0),MATCH($T$3,'Summary sales'!$A$7:$BX$7,0))</f>
        <v>4804.1000000000931</v>
      </c>
      <c r="V34" s="325">
        <f t="shared" si="679"/>
        <v>3804.5838709678274</v>
      </c>
      <c r="W34" s="326">
        <f t="shared" si="680"/>
        <v>4.8064256898499833</v>
      </c>
      <c r="X34" s="325">
        <f>INDEX('SO MEI 2026 REV 4'!$B$6:$BH$52,MATCH(B34,'SO MEI 2026 REV 4'!$B$6:$B$52,0),MATCH($X$3,'SO MEI 2026 REV 4'!$B$5:$XH$5,0))</f>
        <v>644.02064516129087</v>
      </c>
      <c r="Y34" s="325">
        <f>INDEX('Summary sales'!$A$6:$BX$50,MATCH($B34,'Summary sales'!$A$6:$A$50,0),MATCH($X$3,'Summary sales'!$A$7:$BX$7,0))</f>
        <v>510.60999999998603</v>
      </c>
      <c r="Z34" s="325">
        <f t="shared" si="681"/>
        <v>-133.41064516130484</v>
      </c>
      <c r="AA34" s="326">
        <f t="shared" si="682"/>
        <v>0.79284725394495237</v>
      </c>
      <c r="AB34" s="325">
        <f>INDEX('SO MEI 2026 REV 4'!$B$6:$BH$52,MATCH(B34,'SO MEI 2026 REV 4'!$B$6:$B$52,0),MATCH($AB$3,'SO MEI 2026 REV 4'!$B$5:$XH$5,0))</f>
        <v>0</v>
      </c>
      <c r="AC34" s="325">
        <f>INDEX('Summary sales'!$A$6:$BX$50,MATCH($B34,'Summary sales'!$A$6:$A$50,0),MATCH($AB$3,'Summary sales'!$A$7:$BX$7,0))</f>
        <v>0</v>
      </c>
      <c r="AD34" s="325">
        <f t="shared" si="683"/>
        <v>0</v>
      </c>
      <c r="AE34" s="326" t="e">
        <f t="shared" si="684"/>
        <v>#DIV/0!</v>
      </c>
      <c r="AF34" s="325">
        <f>INDEX('SO MEI 2026 REV 4'!$B$6:$BH$52,MATCH(B34,'SO MEI 2026 REV 4'!$B$6:$B$52,0),MATCH($AF$3,'SO MEI 2026 REV 4'!$B$5:$XH$5,0))</f>
        <v>0</v>
      </c>
      <c r="AG34" s="325">
        <f>INDEX('Summary sales'!$A$6:$BX$50,MATCH($B34,'Summary sales'!$A$6:$A$50,0),MATCH($AF$3,'Summary sales'!$A$7:$BX$7,0))</f>
        <v>0</v>
      </c>
      <c r="AH34" s="325">
        <f t="shared" si="685"/>
        <v>0</v>
      </c>
      <c r="AI34" s="326" t="e">
        <f t="shared" si="686"/>
        <v>#DIV/0!</v>
      </c>
      <c r="AJ34" s="325">
        <f>INDEX('SO MEI 2026 REV 4'!$B$6:$BH$52,MATCH(B34,'SO MEI 2026 REV 4'!$B$6:$B$52,0),MATCH($AJ$3,'SO MEI 2026 REV 4'!$B$5:$XH$5,0))</f>
        <v>603.76322580644887</v>
      </c>
      <c r="AK34" s="325">
        <f>INDEX('Summary sales'!$A$6:$BX$50,MATCH($B34,'Summary sales'!$A$6:$A$50,0),MATCH($AJ$3,'Summary sales'!$A$7:$BX$7,0))</f>
        <v>440.56000000005588</v>
      </c>
      <c r="AL34" s="325">
        <f t="shared" si="687"/>
        <v>-163.20322580639299</v>
      </c>
      <c r="AM34" s="326">
        <f t="shared" si="688"/>
        <v>0.72969001948006718</v>
      </c>
      <c r="AN34" s="325">
        <f>INDEX('SO MEI 2026 REV 4'!$B$6:$BH$52,MATCH(B34,'SO MEI 2026 REV 4'!$B$6:$B$52,0),MATCH($AN$3,'SO MEI 2026 REV 4'!$B$5:$XH$5,0))</f>
        <v>673.27548387096704</v>
      </c>
      <c r="AO34" s="325">
        <f>INDEX('Summary sales'!$A$6:$BX$50,MATCH($B34,'Summary sales'!$A$6:$A$50,0),MATCH($AN$3,'Summary sales'!$A$7:$BX$7,0))</f>
        <v>441.40000000002328</v>
      </c>
      <c r="AP34" s="325">
        <f t="shared" si="689"/>
        <v>-231.87548387094375</v>
      </c>
      <c r="AQ34" s="326">
        <f t="shared" si="690"/>
        <v>0.65560088043339093</v>
      </c>
      <c r="AR34" s="325">
        <f>INDEX('SO MEI 2026 REV 4'!$B$6:$BH$52,MATCH(B34,'SO MEI 2026 REV 4'!$B$6:$B$52,0),MATCH($AR$3,'SO MEI 2026 REV 4'!$B$5:$XH$5,0))</f>
        <v>0</v>
      </c>
      <c r="AS34" s="325">
        <f>INDEX('Summary sales'!$A$6:$BX$50,MATCH($B34,'Summary sales'!$A$6:$A$50,0),MATCH($AR$3,'Summary sales'!$A$7:$BX$7,0))</f>
        <v>0</v>
      </c>
      <c r="AT34" s="325">
        <f t="shared" si="691"/>
        <v>0</v>
      </c>
      <c r="AU34" s="326" t="e">
        <f t="shared" si="692"/>
        <v>#DIV/0!</v>
      </c>
      <c r="AV34" s="325">
        <f>INDEX('SO MEI 2026 REV 4'!$B$6:$BH$52,MATCH(B34,'SO MEI 2026 REV 4'!$B$6:$B$52,0),MATCH($AV$3,'SO MEI 2026 REV 4'!$B$5:$XH$5,0))</f>
        <v>6600.0622580645213</v>
      </c>
      <c r="AW34" s="325">
        <f>INDEX('Summary sales'!$A$6:$BX$50,MATCH($B34,'Summary sales'!$A$6:$A$50,0),MATCH($AV$3,'Summary sales'!$A$7:$BX$7,0))</f>
        <v>4634.6000000000931</v>
      </c>
      <c r="AX34" s="325">
        <f t="shared" si="693"/>
        <v>-1965.4622580644282</v>
      </c>
      <c r="AY34" s="326">
        <f t="shared" si="694"/>
        <v>0.70220549727953585</v>
      </c>
      <c r="AZ34" s="325">
        <f>INDEX('SO MEI 2026 REV 4'!$B$6:$BH$52,MATCH(B34,'SO MEI 2026 REV 4'!$B$6:$B$52,0),MATCH($AZ$3,'SO MEI 2026 REV 4'!$B$5:$XH$5,0))</f>
        <v>300</v>
      </c>
      <c r="BA34" s="325">
        <f>INDEX('Summary sales'!$A$6:$BX$50,MATCH($B34,'Summary sales'!$A$6:$A$50,0),MATCH($AZ$3,'Summary sales'!$A$7:$BX$7,0))</f>
        <v>91</v>
      </c>
      <c r="BB34" s="325">
        <f t="shared" si="695"/>
        <v>-209</v>
      </c>
      <c r="BC34" s="326">
        <f t="shared" si="696"/>
        <v>0.30333333333333334</v>
      </c>
      <c r="BD34" s="325">
        <f>INDEX('SO MEI 2026 REV 4'!$B$6:$BH$52,MATCH(B34,'SO MEI 2026 REV 4'!$B$6:$B$52,0),MATCH($BD$3,'SO MEI 2026 REV 4'!$B$5:$XH$5,0))</f>
        <v>500</v>
      </c>
      <c r="BE34" s="325">
        <f>INDEX('Summary sales'!$A$6:$BX$50,MATCH($B34,'Summary sales'!$A$6:$A$50,0),MATCH($BD$3,'Summary sales'!$A$7:$BX$7,0))</f>
        <v>0</v>
      </c>
      <c r="BF34" s="325">
        <f t="shared" si="697"/>
        <v>-500</v>
      </c>
      <c r="BG34" s="326">
        <f t="shared" si="698"/>
        <v>0</v>
      </c>
      <c r="BH34" s="325">
        <f>INDEX('SO MEI 2026 REV 4'!$B$6:$BH$52,MATCH(B34,'SO MEI 2026 REV 4'!$B$6:$B$52,0),MATCH($BH$3,'SO MEI 2026 REV 4'!$B$5:$XH$5,0))</f>
        <v>4000</v>
      </c>
      <c r="BI34" s="325">
        <f>INDEX('Summary sales'!$A$6:$BX$50,MATCH($B34,'Summary sales'!$A$6:$A$50,0),MATCH($BH$3,'Summary sales'!$A$7:$BX$7,0))</f>
        <v>3763.0699999998324</v>
      </c>
      <c r="BJ34" s="325">
        <f t="shared" si="699"/>
        <v>-236.93000000016764</v>
      </c>
      <c r="BK34" s="326">
        <f t="shared" si="700"/>
        <v>0.94076749999995812</v>
      </c>
      <c r="BL34" s="325">
        <f>INDEX('SO MEI 2026 REV 4'!$B$6:$BH$52,MATCH(B34,'SO MEI 2026 REV 4'!$B$6:$B$52,0),MATCH($BL$3,'SO MEI 2026 REV 4'!$B$5:$XH$5,0))</f>
        <v>6000.0570967741915</v>
      </c>
      <c r="BM34" s="325">
        <f>INDEX('Summary sales'!$A$6:$BX$50,MATCH($B34,'Summary sales'!$A$6:$A$50,0),MATCH($BL$3,'Summary sales'!$A$7:$BX$7,0))</f>
        <v>4327.7999999998137</v>
      </c>
      <c r="BN34" s="325">
        <f t="shared" si="701"/>
        <v>-1672.2570967743777</v>
      </c>
      <c r="BO34" s="326">
        <f t="shared" si="702"/>
        <v>0.72129313608141621</v>
      </c>
      <c r="BP34" s="325">
        <f>INDEX('SO MEI 2026 REV 4'!$B$6:$BH$52,MATCH(B34,'SO MEI 2026 REV 4'!$B$6:$B$52,0),MATCH($BP$3,'SO MEI 2026 REV 4'!$B$5:$XH$5,0))</f>
        <v>1300</v>
      </c>
      <c r="BQ34" s="325">
        <f>INDEX('Summary sales'!$A$6:$BX$50,MATCH($B34,'Summary sales'!$A$6:$A$50,0),MATCH($BP$3,'Summary sales'!$A$7:$BX$7,0))</f>
        <v>1278.25</v>
      </c>
      <c r="BR34" s="325">
        <f t="shared" si="703"/>
        <v>-21.75</v>
      </c>
      <c r="BS34" s="326">
        <f t="shared" si="704"/>
        <v>0.98326923076923078</v>
      </c>
      <c r="BT34" s="325">
        <f>INDEX('SO MEI 2026 REV 4'!$B$6:$BH$52,MATCH(B34,'SO MEI 2026 REV 4'!$B$6:$B$52,0),MATCH($BT$3,'SO MEI 2026 REV 4'!$B$5:$XH$5,0))</f>
        <v>0</v>
      </c>
      <c r="BU34" s="325">
        <f>INDEX('Summary sales'!$A$6:$BX$50,MATCH($B34,'Summary sales'!$A$6:$A$50,0),MATCH($BT$3,'Summary sales'!$A$7:$BX$7,0))</f>
        <v>0</v>
      </c>
      <c r="BV34" s="325">
        <f t="shared" si="705"/>
        <v>0</v>
      </c>
      <c r="BW34" s="326" t="e">
        <f t="shared" si="706"/>
        <v>#DIV/0!</v>
      </c>
      <c r="BX34" s="325">
        <f>INDEX('SO MEI 2026 REV 4'!$B$6:$BH$52,MATCH(B34,'SO MEI 2026 REV 4'!$B$6:$B$52,0),MATCH($BX$3,'SO MEI 2026 REV 4'!$B$5:$XH$5,0))</f>
        <v>2500</v>
      </c>
      <c r="BY34" s="325">
        <f ca="1">INDEX('Summary sales'!$A$6:$BX$50,MATCH($B34,'Summary sales'!$A$6:$A$50,0),MATCH($BX$3,'Summary sales'!$A$7:$BX$7,0))</f>
        <v>0</v>
      </c>
      <c r="BZ34" s="325">
        <f t="shared" ca="1" si="707"/>
        <v>-2500</v>
      </c>
      <c r="CA34" s="326">
        <f t="shared" ca="1" si="708"/>
        <v>0</v>
      </c>
      <c r="CB34" s="325">
        <f>INDEX('SO MEI 2026 REV 4'!$B$6:$BH$52,MATCH(B34,'SO MEI 2026 REV 4'!$B$6:$B$52,0),MATCH($CB$3,'SO MEI 2026 REV 4'!$B$5:$XH$5,0))</f>
        <v>70.054838709677327</v>
      </c>
      <c r="CC34" s="325">
        <f>INDEX('Summary sales'!$A$6:$BX$50,MATCH($B34,'Summary sales'!$A$6:$A$50,0),MATCH($CB$3,'Summary sales'!$A$7:$BX$7,0))</f>
        <v>0</v>
      </c>
      <c r="CD34" s="325">
        <f t="shared" si="709"/>
        <v>-70.054838709677327</v>
      </c>
      <c r="CE34" s="326">
        <f t="shared" si="710"/>
        <v>0</v>
      </c>
      <c r="CF34" s="325">
        <f>INDEX('SO MEI 2026 REV 4'!$B$6:$BH$52,MATCH(B34,'SO MEI 2026 REV 4'!$B$6:$B$52,0),MATCH($CF$3,'SO MEI 2026 REV 4'!$B$5:$XH$5,0))</f>
        <v>89.451612903225808</v>
      </c>
      <c r="CG34" s="325">
        <f>INDEX('Summary sales'!$A$6:$BX$50,MATCH($B34,'Summary sales'!$A$6:$A$50,0),MATCH($CF$3,'Summary sales'!$A$7:$BX$7,0))</f>
        <v>42.044000000008964</v>
      </c>
      <c r="CH34" s="325">
        <f t="shared" si="711"/>
        <v>-47.407612903216844</v>
      </c>
      <c r="CI34" s="326">
        <f t="shared" si="712"/>
        <v>0.47001947349451056</v>
      </c>
      <c r="CJ34" s="325">
        <f>INDEX('SO MEI 2026 REV 4'!$B$6:$BH$52,MATCH(B34,'SO MEI 2026 REV 4'!$B$6:$B$52,0),MATCH($CJ$3,'SO MEI 2026 REV 4'!$B$5:$XH$5,0))</f>
        <v>1000</v>
      </c>
      <c r="CK34" s="325">
        <f>INDEX('Summary sales'!$A$6:$BX$50,MATCH($B34,'Summary sales'!$A$6:$A$50,0),MATCH($CJ$3,'Summary sales'!$A$7:$BX$7,0))</f>
        <v>16.100000000093132</v>
      </c>
      <c r="CL34" s="325">
        <f t="shared" si="713"/>
        <v>-983.89999999990687</v>
      </c>
      <c r="CM34" s="326">
        <f t="shared" si="714"/>
        <v>1.6100000000093134E-2</v>
      </c>
      <c r="CN34" s="325">
        <f>INDEX('SO MEI 2026 REV 4'!$B$6:$BH$52,MATCH(B34,'SO MEI 2026 REV 4'!$B$6:$B$52,0),MATCH($CN$3,'SO MEI 2026 REV 4'!$B$5:$XH$5,0))</f>
        <v>0</v>
      </c>
      <c r="CO34" s="325">
        <f>INDEX('Summary sales'!$A$6:$BX$50,MATCH($B34,'Summary sales'!$A$6:$A$50,0),MATCH($CN$3,'Summary sales'!$A$7:$BX$7,0))</f>
        <v>0</v>
      </c>
      <c r="CP34" s="325">
        <f t="shared" si="715"/>
        <v>0</v>
      </c>
      <c r="CQ34" s="325">
        <f>INDEX('SO MEI 2026 REV 4'!$B$6:$BH$52,MATCH(B34,'SO MEI 2026 REV 4'!$B$6:$B$52,0),MATCH($CQ$3,'SO MEI 2026 REV 4'!$B$5:$XH$5,0))</f>
        <v>0</v>
      </c>
      <c r="CR34" s="325">
        <f>INDEX('Summary sales'!$A$6:$BX$50,MATCH($B34,'Summary sales'!$A$6:$A$50,0),MATCH($CQ$3,'Summary sales'!$A$7:$BX$7,0))</f>
        <v>0</v>
      </c>
      <c r="CS34" s="325">
        <f t="shared" si="606"/>
        <v>0</v>
      </c>
      <c r="CT34" s="326" t="e">
        <f t="shared" si="716"/>
        <v>#DIV/0!</v>
      </c>
      <c r="CU34" s="325">
        <f>INDEX('SO MEI 2026 REV 4'!$B$6:$BH$52,MATCH(B34,'SO MEI 2026 REV 4'!$B$6:$B$52,0),MATCH($CU$3,'SO MEI 2026 REV 4'!$B$5:$XH$5,0))</f>
        <v>2000</v>
      </c>
      <c r="CV34" s="325">
        <f>INDEX('Summary sales'!$A$6:$BX$50,MATCH($B34,'Summary sales'!$A$6:$A$50,0),MATCH($CU$3,'Summary sales'!$A$7:$BX$7,0))</f>
        <v>2832.8399999999674</v>
      </c>
      <c r="CW34" s="325">
        <f t="shared" si="717"/>
        <v>832.8399999999674</v>
      </c>
      <c r="CX34" s="326">
        <f t="shared" si="718"/>
        <v>1.4164199999999838</v>
      </c>
      <c r="CY34" s="325">
        <f>INDEX('SO MEI 2026 REV 4'!$B$6:$BH$52,MATCH(B34,'SO MEI 2026 REV 4'!$B$6:$B$52,0),MATCH($CY$3,'SO MEI 2026 REV 4'!$B$5:$XH$5,0))</f>
        <v>5000</v>
      </c>
      <c r="CZ34" s="325">
        <f>INDEX('Summary sales'!$A$6:$BX$50,MATCH($B34,'Summary sales'!$A$6:$A$50,0),MATCH($CY$3,'Summary sales'!$A$7:$BX$7,0))</f>
        <v>9513.5999999998603</v>
      </c>
      <c r="DA34" s="325">
        <f t="shared" si="719"/>
        <v>4513.5999999998603</v>
      </c>
      <c r="DB34" s="326">
        <f t="shared" si="720"/>
        <v>1.902719999999972</v>
      </c>
      <c r="DC34" s="325">
        <f>INDEX('SO MEI 2026 REV 4'!$B$6:$BH$52,MATCH(B34,'SO MEI 2026 REV 4'!$B$6:$B$52,0),MATCH($DC$3,'SO MEI 2026 REV 4'!$B$5:$XH$5,0))</f>
        <v>6659.5545483870847</v>
      </c>
      <c r="DD34" s="325">
        <f>INDEX('Summary sales'!$A$6:$BX$50,MATCH($B34,'Summary sales'!$A$6:$A$50,0),MATCH($DC$3,'Summary sales'!$A$7:$BX$7,0))</f>
        <v>11290.587999999523</v>
      </c>
      <c r="DE34" s="325">
        <f t="shared" si="721"/>
        <v>4631.0334516124385</v>
      </c>
      <c r="DF34" s="326">
        <f t="shared" si="722"/>
        <v>1.6953968794705727</v>
      </c>
      <c r="DG34" s="325">
        <f>INDEX('SO MEI 2026 REV 4'!$B$6:$BH$52,MATCH(B34,'SO MEI 2026 REV 4'!$B$6:$B$52,0),MATCH($DG$3,'SO MEI 2026 REV 4'!$B$5:$XH$5,0))</f>
        <v>2020.8603225806426</v>
      </c>
      <c r="DH34" s="325">
        <f>INDEX('Summary sales'!$A$6:$BX$50,MATCH($B34,'Summary sales'!$A$6:$A$50,0),MATCH($DG$3,'Summary sales'!$A$7:$BX$7,0))</f>
        <v>1100.0300000002608</v>
      </c>
      <c r="DI34" s="325">
        <f t="shared" si="723"/>
        <v>-920.83032258038179</v>
      </c>
      <c r="DJ34" s="326">
        <f t="shared" si="724"/>
        <v>0.54433747236697705</v>
      </c>
      <c r="DK34" s="325">
        <f>INDEX('SO MEI 2026 REV 4'!$B$6:$BH$52,MATCH(B34,'SO MEI 2026 REV 4'!$B$6:$B$52,0),MATCH($DK$3,'SO MEI 2026 REV 4'!$B$5:$XH$5,0))</f>
        <v>0</v>
      </c>
      <c r="DL34" s="325">
        <f>INDEX('Summary sales'!$A$6:$BX$50,MATCH($B34,'Summary sales'!$A$6:$A$50,0),MATCH($DK$3,'Summary sales'!$A$7:$BX$7,0))</f>
        <v>0</v>
      </c>
      <c r="DM34" s="325">
        <f t="shared" si="725"/>
        <v>0</v>
      </c>
      <c r="DN34" s="326" t="e">
        <f t="shared" si="726"/>
        <v>#DIV/0!</v>
      </c>
      <c r="DO34" s="325">
        <f>INDEX('SO MEI 2026 REV 4'!$B$6:$BH$52,MATCH(B34,'SO MEI 2026 REV 4'!$B$6:$B$52,0),MATCH($DO$3,'SO MEI 2026 REV 4'!$B$5:$XH$5,0))</f>
        <v>2999.8519354838745</v>
      </c>
      <c r="DP34" s="325">
        <f>INDEX('Summary sales'!$A$6:$BX$50,MATCH($B34,'Summary sales'!$A$6:$A$50,0),MATCH($DO$3,'Summary sales'!$A$7:$BX$7,0))</f>
        <v>690.23000000044703</v>
      </c>
      <c r="DQ34" s="325">
        <f t="shared" si="727"/>
        <v>-2309.6219354834275</v>
      </c>
      <c r="DR34" s="326">
        <f t="shared" si="728"/>
        <v>0.23008802262406106</v>
      </c>
      <c r="DS34" s="325">
        <f>INDEX('SO MEI 2026 REV 4'!$B$6:$BH$52,MATCH(B34,'SO MEI 2026 REV 4'!$B$6:$B$52,0),MATCH($DS$3,'SO MEI 2026 REV 4'!$B$5:$XH$5,0))</f>
        <v>0</v>
      </c>
      <c r="DT34" s="325">
        <f>INDEX('Summary sales'!$A$6:$BX$50,MATCH($B34,'Summary sales'!$A$6:$A$50,0),MATCH($DS$3,'Summary sales'!$A$7:$BX$7,0))</f>
        <v>0</v>
      </c>
      <c r="DU34" s="325">
        <f t="shared" si="729"/>
        <v>0</v>
      </c>
      <c r="DV34" s="326" t="e">
        <f t="shared" si="730"/>
        <v>#DIV/0!</v>
      </c>
      <c r="DW34" s="325">
        <f>INDEX('SO MEI 2026 REV 4'!$B$6:$BH$52,MATCH(B34,'SO MEI 2026 REV 4'!$B$6:$B$52,0),MATCH($DW$3,'SO MEI 2026 REV 4'!$B$5:$XH$5,0))</f>
        <v>2043.2745161290325</v>
      </c>
      <c r="DX34" s="325">
        <f>INDEX('Summary sales'!$A$6:$BX$50,MATCH($B34,'Summary sales'!$A$6:$A$50,0),MATCH($DW$3,'Summary sales'!$A$7:$BX$7,0))</f>
        <v>1254.3999999999069</v>
      </c>
      <c r="DY34" s="325">
        <f t="shared" si="731"/>
        <v>-788.8745161291256</v>
      </c>
      <c r="DZ34" s="326">
        <f t="shared" si="732"/>
        <v>0.61391652961852516</v>
      </c>
      <c r="EA34" s="325">
        <f>INDEX('SO MEI 2026 REV 4'!$B$6:$BH$52,MATCH(B34,'SO MEI 2026 REV 4'!$B$6:$B$52,0),MATCH($EA$3,'SO MEI 2026 REV 4'!$B$5:$XH$5,0))</f>
        <v>1999.5303225806451</v>
      </c>
      <c r="EB34" s="325">
        <f>INDEX('Summary sales'!$A$6:$BX$50,MATCH($B34,'Summary sales'!$A$6:$A$50,0),MATCH($EA$3,'Summary sales'!$A$7:$BX$7,0))</f>
        <v>2106.7599999998929</v>
      </c>
      <c r="EC34" s="325">
        <f t="shared" si="733"/>
        <v>107.22967741924776</v>
      </c>
      <c r="ED34" s="326">
        <f t="shared" si="734"/>
        <v>1.053627432506677</v>
      </c>
      <c r="EE34" s="325">
        <f>INDEX('SO MEI 2026 REV 4'!$B$6:$BH$52,MATCH(B34,'SO MEI 2026 REV 4'!$B$6:$B$52,0),MATCH($EE$3,'SO MEI 2026 REV 4'!$B$5:$XH$5,0))</f>
        <v>0</v>
      </c>
      <c r="EF34" s="325">
        <f>INDEX('Summary sales'!$A$6:$BX$50,MATCH($B34,'Summary sales'!$A$6:$A$50,0),MATCH($EE$3,'Summary sales'!$A$7:$BX$7,0))</f>
        <v>37.720000000088476</v>
      </c>
      <c r="EG34" s="325">
        <f t="shared" si="735"/>
        <v>37.720000000088476</v>
      </c>
      <c r="EH34" s="326" t="e">
        <f t="shared" si="736"/>
        <v>#DIV/0!</v>
      </c>
      <c r="EI34" s="325">
        <f>INDEX('SO MEI 2026 REV 4'!$B$6:$BH$52,MATCH(B34,'SO MEI 2026 REV 4'!$B$6:$B$52,0),MATCH($EI$3,'SO MEI 2026 REV 4'!$B$5:$XH$5,0))</f>
        <v>11007.047419354845</v>
      </c>
      <c r="EJ34" s="325">
        <f>INDEX('Summary sales'!$A$6:$BX$50,MATCH($B34,'Summary sales'!$A$6:$A$50,0),MATCH($EI$3,'Summary sales'!$A$7:$BX$7,0))</f>
        <v>9891.7099999999627</v>
      </c>
      <c r="EK34" s="325">
        <f t="shared" si="737"/>
        <v>-1115.3374193548825</v>
      </c>
      <c r="EL34" s="326">
        <f t="shared" si="738"/>
        <v>0.8986706083055781</v>
      </c>
      <c r="EM34" s="325">
        <f>INDEX('SO MEI 2026 REV 4'!$B$6:$BH$52,MATCH(B34,'SO MEI 2026 REV 4'!$B$6:$B$52,0),MATCH($EM$3,'SO MEI 2026 REV 4'!$B$5:$XH$5,0))</f>
        <v>1519.5448387096778</v>
      </c>
      <c r="EN34" s="325">
        <f>INDEX('Summary sales'!$A$6:$BX$50,MATCH($B34,'Summary sales'!$A$6:$A$50,0),MATCH($EM$3,'Summary sales'!$A$7:$BX$7,0))</f>
        <v>2063.1499999999069</v>
      </c>
      <c r="EO34" s="325">
        <f t="shared" si="739"/>
        <v>543.60516129022903</v>
      </c>
      <c r="EP34" s="326">
        <f t="shared" si="740"/>
        <v>1.3577420997670799</v>
      </c>
      <c r="EQ34" s="325">
        <f>INDEX('SO MEI 2026 REV 4'!$B$6:$BH$52,MATCH(B34,'SO MEI 2026 REV 4'!$B$6:$B$52,0),MATCH($EQ$3,'SO MEI 2026 REV 4'!$B$5:$XH$5,0))</f>
        <v>3999.6741935483842</v>
      </c>
      <c r="ER34" s="325">
        <f>INDEX('Summary sales'!$A$6:$BX$50,MATCH($B34,'Summary sales'!$A$6:$A$50,0),MATCH($EQ$3,'Summary sales'!$A$7:$BX$7,0))</f>
        <v>0</v>
      </c>
      <c r="ES34" s="325">
        <f t="shared" si="741"/>
        <v>-3999.6741935483842</v>
      </c>
      <c r="ET34" s="326">
        <f t="shared" si="742"/>
        <v>0</v>
      </c>
      <c r="EU34" s="325">
        <f>INDEX('SO MEI 2026 REV 4'!$B$6:$BH$52,MATCH(B34,'SO MEI 2026 REV 4'!$B$6:$B$52,0),MATCH($EU$3,'SO MEI 2026 REV 4'!$B$5:$XH$5,0))</f>
        <v>0</v>
      </c>
      <c r="EV34" s="325">
        <f>INDEX('Summary sales'!$A$6:$BX$50,MATCH(B34,'Summary sales'!$A$6:$A$50,0),MATCH($EU$3,'Summary sales'!$A$7:$BX$7,0))</f>
        <v>2065.1800000001676</v>
      </c>
      <c r="EW34" s="325">
        <f t="shared" si="743"/>
        <v>2065.1800000001676</v>
      </c>
      <c r="EX34" s="326" t="e">
        <f t="shared" si="744"/>
        <v>#DIV/0!</v>
      </c>
      <c r="EY34" s="325">
        <f>INDEX('SO MEI 2026 REV 4'!$B$6:$BH$52,MATCH(B34,'SO MEI 2026 REV 4'!$B$6:$B$52,0),MATCH($EY$3,'SO MEI 2026 REV 4'!$B$5:$XH$5,0))</f>
        <v>5000</v>
      </c>
      <c r="EZ34" s="325">
        <f>INDEX('Summary sales'!$A$6:$BX$50,MATCH($B34,'Summary sales'!$A$6:$A$50,0),MATCH($EY$3,'Summary sales'!$A$7:$BX$7,0))</f>
        <v>5478.4699999999721</v>
      </c>
      <c r="FA34" s="325">
        <f t="shared" si="745"/>
        <v>478.46999999997206</v>
      </c>
      <c r="FB34" s="326">
        <f t="shared" si="746"/>
        <v>1.0956939999999944</v>
      </c>
      <c r="FC34" s="325">
        <f>INDEX('SO MEI 2026 REV 4'!$B$6:$BH$52,MATCH(B34,'SO MEI 2026 REV 4'!$B$6:$B$52,0),MATCH($FC$3,'SO MEI 2026 REV 4'!$B$5:$XH$5,0))</f>
        <v>60000</v>
      </c>
      <c r="FD34" s="325">
        <f>INDEX('Summary sales'!$A$6:$BX$50,MATCH($B34,'Summary sales'!$A$6:$A$50,0),MATCH($FC$3,'Summary sales'!$A$7:$BX$7,0))</f>
        <v>44226.979999998584</v>
      </c>
      <c r="FE34" s="325">
        <f t="shared" si="747"/>
        <v>-15773.020000001416</v>
      </c>
      <c r="FF34" s="326">
        <f t="shared" si="748"/>
        <v>0.73711633333330973</v>
      </c>
      <c r="FG34" s="325">
        <f>INDEX('SO MEI 2026 REV 4'!$B$6:$BH$52,MATCH(B34,'SO MEI 2026 REV 4'!$B$6:$B$52,0),MATCH($FG$3,'SO MEI 2026 REV 4'!$B$5:$XH$5,0))</f>
        <v>6000</v>
      </c>
      <c r="FH34" s="325">
        <f>INDEX('Summary sales'!$A$6:$BX$50,MATCH(B34,'Summary sales'!$A$6:$A$50,0),MATCH($FG$3,'Summary sales'!$A$7:$BX$7,0))</f>
        <v>4726.089999999851</v>
      </c>
      <c r="FI34" s="325">
        <f t="shared" si="749"/>
        <v>-1273.910000000149</v>
      </c>
      <c r="FJ34" s="326">
        <f t="shared" si="750"/>
        <v>0.78768166666664186</v>
      </c>
      <c r="FK34" s="325">
        <f>INDEX('SO MEI 2026 REV 4'!$B$6:$BH$52,MATCH(B34,'SO MEI 2026 REV 4'!$B$6:$B$52,0),MATCH($FK$3,'SO MEI 2026 REV 4'!$B$5:$XH$5,0))</f>
        <v>3500</v>
      </c>
      <c r="FL34" s="325">
        <f>INDEX('Summary sales'!$A$6:$BX$50,MATCH(B34,'Summary sales'!$A$6:$A$50,0),MATCH($FK$3,'Summary sales'!$A$7:$BX$7,0))</f>
        <v>3595.1000000005588</v>
      </c>
      <c r="FM34" s="325">
        <f t="shared" si="751"/>
        <v>95.100000000558794</v>
      </c>
      <c r="FN34" s="326">
        <f t="shared" si="752"/>
        <v>1.0271714285715883</v>
      </c>
      <c r="FO34" s="325">
        <f>INDEX('SO MEI 2026 REV 4'!$B$6:$BH$52,MATCH(B34,'SO MEI 2026 REV 4'!$B$6:$B$52,0),MATCH($FO$3,'SO MEI 2026 REV 4'!$B$5:$XH$5,0))</f>
        <v>726.8151612903232</v>
      </c>
      <c r="FP34" s="325">
        <f>INDEX('Summary sales'!$A$6:$BX$50,MATCH(B34,'Summary sales'!$A$6:$A$50,0),MATCH($FO$3,'Summary sales'!$A$7:$BX$7,0))</f>
        <v>745.5899999999674</v>
      </c>
      <c r="FQ34" s="325">
        <f t="shared" si="753"/>
        <v>18.7748387096442</v>
      </c>
      <c r="FR34" s="326">
        <f t="shared" si="754"/>
        <v>1.0258316552950175</v>
      </c>
      <c r="FS34" s="325">
        <f>INDEX('SO MEI 2026 REV 4'!$B$6:$BH$52,MATCH(B34,'SO MEI 2026 REV 4'!$B$6:$B$52,0),MATCH($FS$3,'SO MEI 2026 REV 4'!$B$5:$XH$5,0))</f>
        <v>3018.0416129032269</v>
      </c>
      <c r="FT34" s="325">
        <f>INDEX('Summary sales'!$A$6:$BX$50,MATCH(B34,'Summary sales'!$A$6:$A$50,0),MATCH($FS$3,'Summary sales'!$A$7:$BX$7,0))</f>
        <v>0</v>
      </c>
      <c r="FU34" s="325">
        <f t="shared" si="755"/>
        <v>-3018.0416129032269</v>
      </c>
      <c r="FV34" s="326">
        <f t="shared" si="756"/>
        <v>0</v>
      </c>
      <c r="FW34" s="325">
        <f>INDEX('SO MEI 2026 REV 4'!$B$6:$BH$52,MATCH(B34,'SO MEI 2026 REV 4'!$B$6:$B$52,0),MATCH($FW$3,'SO MEI 2026 REV 4'!$B$5:$XH$5,0))</f>
        <v>2044.9996774193546</v>
      </c>
      <c r="FX34" s="325">
        <f>INDEX('Summary sales'!$A$6:$BX$50,MATCH(B34,'Summary sales'!$A$6:$A$50,0),MATCH($FW$3,'Summary sales'!$A$7:$BX$7,0))</f>
        <v>0</v>
      </c>
      <c r="FY34" s="325">
        <f t="shared" si="757"/>
        <v>-2044.9996774193546</v>
      </c>
      <c r="FZ34" s="326">
        <f t="shared" si="758"/>
        <v>0</v>
      </c>
      <c r="GA34" s="325">
        <f>INDEX('SO MEI 2026 REV 4'!$B$6:$BH$52,MATCH(B34,'SO MEI 2026 REV 4'!$B$6:$B$52,0),MATCH($GA$3,'SO MEI 2026 REV 4'!$B$5:$XH$5,0))</f>
        <v>369.61070967741654</v>
      </c>
      <c r="GB34" s="325">
        <f>INDEX('Summary sales'!$A$6:$BX$50,MATCH(B34,'Summary sales'!$A$6:$A$50,0),MATCH($GA$3,'Summary sales'!$A$7:$BX$7,0))</f>
        <v>0</v>
      </c>
      <c r="GC34" s="325">
        <f t="shared" si="759"/>
        <v>-369.61070967741654</v>
      </c>
      <c r="GD34" s="326">
        <f t="shared" si="760"/>
        <v>0</v>
      </c>
      <c r="GE34" s="325">
        <f>INDEX('SO MEI 2026 REV 4'!$B$6:$BH$52,MATCH(B34,'SO MEI 2026 REV 4'!$B$6:$B$52,0),MATCH($GE$3,'SO MEI 2026 REV 4'!$B$5:$XH$5,0))</f>
        <v>0</v>
      </c>
      <c r="GF34" s="325">
        <f>INDEX('Summary sales'!$A$6:$BX$50,MATCH(B34,'Summary sales'!$A$6:$A$50,0),MATCH($GE$3,'Summary sales'!$A$7:$BX$7,0))</f>
        <v>0</v>
      </c>
      <c r="GG34" s="325">
        <f t="shared" si="761"/>
        <v>0</v>
      </c>
      <c r="GH34" s="326" t="e">
        <f t="shared" si="762"/>
        <v>#DIV/0!</v>
      </c>
      <c r="GI34" s="325">
        <f>INDEX('SO MEI 2026 REV 4'!$B$6:$BH$52,MATCH(B34,'SO MEI 2026 REV 4'!$B$6:$B$52,0),MATCH($GI$3,'SO MEI 2026 REV 4'!$B$5:$XH$5,0))</f>
        <v>0</v>
      </c>
      <c r="GJ34" s="325">
        <f>INDEX('Summary sales'!$A$6:$BX$50,MATCH($B34,'Summary sales'!$A$6:$A$50,0),MATCH($GI$3,'Summary sales'!$A$7:$BX$7,0))</f>
        <v>0</v>
      </c>
      <c r="GK34" s="325">
        <f t="shared" si="763"/>
        <v>0</v>
      </c>
      <c r="GL34" s="326" t="e">
        <f t="shared" si="764"/>
        <v>#DIV/0!</v>
      </c>
      <c r="GM34" s="325">
        <f>INDEX('SO MEI 2026 REV 4'!$B$6:$BH$52,MATCH(B34,'SO MEI 2026 REV 4'!$B$6:$B$52,0),MATCH($GM$3,'SO MEI 2026 REV 4'!$B$5:$XH$5,0))</f>
        <v>0</v>
      </c>
      <c r="GN34" s="325">
        <f>INDEX('Summary sales'!$A$6:$BX$50,MATCH($B34,'Summary sales'!$A$6:$A$50,0),MATCH($GM$3,'Summary sales'!$A$7:$BX$7,0))</f>
        <v>0</v>
      </c>
      <c r="GO34" s="325">
        <f t="shared" si="765"/>
        <v>0</v>
      </c>
      <c r="GP34" s="326" t="e">
        <f t="shared" si="766"/>
        <v>#DIV/0!</v>
      </c>
      <c r="GQ34" s="325">
        <f>INDEX('SO MEI 2026 REV 4'!$B$6:$BH$52,MATCH(B34,'SO MEI 2026 REV 4'!$B$6:$B$52,0),MATCH($GQ$3,'SO MEI 2026 REV 4'!$B$5:$XH$5,0))</f>
        <v>1800</v>
      </c>
      <c r="GR34" s="325">
        <f>INDEX('Summary sales'!$A$6:$BX$50,MATCH(B34,'Summary sales'!$A$6:$A$50,0),MATCH($GQ$3,'Summary sales'!$A$7:$BX$7,0))</f>
        <v>1798.0610000001034</v>
      </c>
      <c r="GS34" s="325">
        <f t="shared" si="767"/>
        <v>-1.9389999998966232</v>
      </c>
      <c r="GT34" s="326">
        <f t="shared" si="768"/>
        <v>0.99892277777783522</v>
      </c>
      <c r="GU34" s="325">
        <f>INDEX('SO MEI 2026 REV 4'!$B$6:$BH$52,MATCH(B34,'SO MEI 2026 REV 4'!$B$6:$B$52,0),MATCH($GU$3,'SO MEI 2026 REV 4'!$B$5:$XH$5,0))</f>
        <v>2499.7025806451697</v>
      </c>
      <c r="GV34" s="325">
        <f>INDEX('Summary sales'!$A$6:$BX$50,MATCH(B34,'Summary sales'!$A$6:$A$50,0),MATCH($GU$3,'Summary sales'!$A$7:$BX$7,0))</f>
        <v>2615.1299999998882</v>
      </c>
      <c r="GW34" s="325">
        <f t="shared" si="769"/>
        <v>115.4274193547185</v>
      </c>
      <c r="GX34" s="326">
        <f t="shared" si="770"/>
        <v>1.0461764612512128</v>
      </c>
      <c r="GY34" s="325">
        <f>INDEX('SO MEI 2026 REV 4'!$B$6:$BH$52,MATCH(B34,'SO MEI 2026 REV 4'!$B$6:$B$52,0),MATCH($GY$3,'SO MEI 2026 REV 4'!$B$5:$XH$5,0))</f>
        <v>0</v>
      </c>
      <c r="GZ34" s="325">
        <f>INDEX('Summary sales'!$A$6:$BX$50,MATCH(B34,'Summary sales'!$A$6:$A$50,0),MATCH($GY$3,'Summary sales'!$A$7:$BX$7,0))</f>
        <v>0</v>
      </c>
      <c r="HA34" s="325">
        <f t="shared" si="771"/>
        <v>0</v>
      </c>
      <c r="HB34" s="326" t="e">
        <f t="shared" si="772"/>
        <v>#DIV/0!</v>
      </c>
      <c r="HC34" s="325">
        <f>INDEX('SO MEI 2026 REV 4'!$B$6:$BH$52,MATCH(B34,'SO MEI 2026 REV 4'!$B$6:$B$52,0),MATCH($HC$3,'SO MEI 2026 REV 4'!$B$5:$XH$5,0))</f>
        <v>15000</v>
      </c>
      <c r="HD34" s="325">
        <f>INDEX('Summary sales'!$A$6:$BX$50,MATCH(B34,'Summary sales'!$A$6:$A$50,0),MATCH($HC$3,'Summary sales'!$A$7:$BX$7,0))</f>
        <v>13717.929999999702</v>
      </c>
      <c r="HE34" s="325">
        <f t="shared" si="773"/>
        <v>-1282.070000000298</v>
      </c>
      <c r="HF34" s="366">
        <f t="shared" si="774"/>
        <v>0.91452866666664678</v>
      </c>
    </row>
    <row r="35" spans="1:214" ht="15" customHeight="1">
      <c r="A35" s="541"/>
      <c r="B35" s="329" t="s">
        <v>57</v>
      </c>
      <c r="C35" s="330"/>
      <c r="D35" s="331">
        <f>SUM(D28:D34)</f>
        <v>1426329.8069354838</v>
      </c>
      <c r="E35" s="331">
        <f t="shared" ref="E35:F35" ca="1" si="775">SUM(E28:E34)</f>
        <v>1359791.1639999975</v>
      </c>
      <c r="F35" s="331">
        <f t="shared" ca="1" si="775"/>
        <v>-66538.642935486394</v>
      </c>
      <c r="G35" s="332">
        <f ca="1">AVERAGE(G28:G34)</f>
        <v>0.94951820028163625</v>
      </c>
      <c r="H35" s="331">
        <f t="shared" ref="H35:BR35" si="776">SUM(H28:H34)</f>
        <v>7465.0103225806479</v>
      </c>
      <c r="I35" s="331">
        <f t="shared" si="776"/>
        <v>6986.1599999999162</v>
      </c>
      <c r="J35" s="331">
        <f t="shared" si="776"/>
        <v>-478.85032258073193</v>
      </c>
      <c r="K35" s="332">
        <f>AVERAGE(K28:K34)</f>
        <v>0.9643410596045594</v>
      </c>
      <c r="L35" s="331">
        <f t="shared" si="776"/>
        <v>13000</v>
      </c>
      <c r="M35" s="331">
        <f t="shared" si="776"/>
        <v>10021.419999999925</v>
      </c>
      <c r="N35" s="331">
        <f t="shared" si="776"/>
        <v>-2978.5800000000745</v>
      </c>
      <c r="O35" s="332">
        <f>AVERAGE(O28:O34)</f>
        <v>0.75613357142864579</v>
      </c>
      <c r="P35" s="331">
        <f t="shared" si="776"/>
        <v>7908.1190322580997</v>
      </c>
      <c r="Q35" s="331">
        <f t="shared" si="776"/>
        <v>7511.5600000000559</v>
      </c>
      <c r="R35" s="331">
        <f t="shared" si="776"/>
        <v>-396.55903225804377</v>
      </c>
      <c r="S35" s="332">
        <f>AVERAGE(S28:S34)</f>
        <v>0.94985419027705131</v>
      </c>
      <c r="T35" s="331">
        <f t="shared" si="776"/>
        <v>20694.612903225858</v>
      </c>
      <c r="U35" s="331">
        <f t="shared" si="776"/>
        <v>28566.399999999907</v>
      </c>
      <c r="V35" s="331">
        <f t="shared" si="776"/>
        <v>7871.7870967740464</v>
      </c>
      <c r="W35" s="332">
        <f>AVERAGE(W28:W34)</f>
        <v>1.7207823117420702</v>
      </c>
      <c r="X35" s="331">
        <f t="shared" si="776"/>
        <v>4508.1445161290358</v>
      </c>
      <c r="Y35" s="331">
        <f t="shared" si="776"/>
        <v>5260.890000000014</v>
      </c>
      <c r="Z35" s="331">
        <f t="shared" si="776"/>
        <v>752.74548387097786</v>
      </c>
      <c r="AA35" s="332">
        <f>AVERAGE(AA28:AA34)</f>
        <v>1.1669745681794004</v>
      </c>
      <c r="AB35" s="331">
        <f t="shared" si="776"/>
        <v>0</v>
      </c>
      <c r="AC35" s="331">
        <f t="shared" si="776"/>
        <v>0</v>
      </c>
      <c r="AD35" s="331">
        <f t="shared" si="776"/>
        <v>0</v>
      </c>
      <c r="AE35" s="332" t="e">
        <f>AVERAGE(AE28:AE34)</f>
        <v>#DIV/0!</v>
      </c>
      <c r="AF35" s="331">
        <f t="shared" si="776"/>
        <v>2999.8238709677412</v>
      </c>
      <c r="AG35" s="331">
        <f t="shared" si="776"/>
        <v>118.5</v>
      </c>
      <c r="AH35" s="331">
        <f t="shared" si="776"/>
        <v>-2881.3238709677412</v>
      </c>
      <c r="AI35" s="332" t="e">
        <f>AVERAGE(AI28:AI34)</f>
        <v>#DIV/0!</v>
      </c>
      <c r="AJ35" s="331">
        <f t="shared" si="776"/>
        <v>4226.3425806451414</v>
      </c>
      <c r="AK35" s="331">
        <f t="shared" si="776"/>
        <v>5198.7199999999721</v>
      </c>
      <c r="AL35" s="331">
        <f t="shared" si="776"/>
        <v>972.37741935482995</v>
      </c>
      <c r="AM35" s="332">
        <f>AVERAGE(AM28:AM34)</f>
        <v>1.2300753904351971</v>
      </c>
      <c r="AN35" s="331">
        <f t="shared" si="776"/>
        <v>4712.9283870967693</v>
      </c>
      <c r="AO35" s="331">
        <f t="shared" si="776"/>
        <v>4423.5499999999302</v>
      </c>
      <c r="AP35" s="331">
        <f t="shared" si="776"/>
        <v>-289.37838709683911</v>
      </c>
      <c r="AQ35" s="332">
        <f>AVERAGE(AQ28:AQ34)</f>
        <v>0.93859902732892997</v>
      </c>
      <c r="AR35" s="331">
        <f t="shared" si="776"/>
        <v>32085.19419354837</v>
      </c>
      <c r="AS35" s="331">
        <f t="shared" si="776"/>
        <v>35862.10000000149</v>
      </c>
      <c r="AT35" s="331">
        <f t="shared" si="776"/>
        <v>3776.9058064531164</v>
      </c>
      <c r="AU35" s="332" t="e">
        <f>AVERAGE(AU28:AU34)</f>
        <v>#DIV/0!</v>
      </c>
      <c r="AV35" s="331">
        <f t="shared" si="776"/>
        <v>46200.435806451649</v>
      </c>
      <c r="AW35" s="331">
        <f t="shared" si="776"/>
        <v>37875.899999999907</v>
      </c>
      <c r="AX35" s="331">
        <f t="shared" si="776"/>
        <v>-8324.5358064517422</v>
      </c>
      <c r="AY35" s="332">
        <f>AVERAGE(AY28:AY34)</f>
        <v>0.81981694195860233</v>
      </c>
      <c r="AZ35" s="331">
        <f t="shared" si="776"/>
        <v>6300</v>
      </c>
      <c r="BA35" s="331">
        <f t="shared" si="776"/>
        <v>10744.39000000013</v>
      </c>
      <c r="BB35" s="331">
        <f t="shared" si="776"/>
        <v>4444.3900000001304</v>
      </c>
      <c r="BC35" s="332">
        <f>AVERAGE(BC28:BC34)</f>
        <v>1.5652461904762089</v>
      </c>
      <c r="BD35" s="331">
        <f t="shared" si="776"/>
        <v>3500</v>
      </c>
      <c r="BE35" s="331">
        <f t="shared" si="776"/>
        <v>4070.7900000000009</v>
      </c>
      <c r="BF35" s="331">
        <f t="shared" si="776"/>
        <v>570.79000000000087</v>
      </c>
      <c r="BG35" s="332">
        <f>AVERAGE(BG28:BG34)</f>
        <v>1.1630828571428573</v>
      </c>
      <c r="BH35" s="331">
        <f t="shared" si="776"/>
        <v>28000</v>
      </c>
      <c r="BI35" s="331">
        <f t="shared" si="776"/>
        <v>26046.339999999851</v>
      </c>
      <c r="BJ35" s="331">
        <f t="shared" si="776"/>
        <v>-1953.660000000149</v>
      </c>
      <c r="BK35" s="332">
        <f>AVERAGE(BK28:BK34)</f>
        <v>0.93022642857142324</v>
      </c>
      <c r="BL35" s="331">
        <f t="shared" si="776"/>
        <v>60000.399677419351</v>
      </c>
      <c r="BM35" s="331">
        <f t="shared" si="776"/>
        <v>59065.379999999888</v>
      </c>
      <c r="BN35" s="331">
        <f t="shared" si="776"/>
        <v>-935.01967741945191</v>
      </c>
      <c r="BO35" s="332">
        <f>AVERAGE(BO28:BO34)</f>
        <v>0.97188684074634513</v>
      </c>
      <c r="BP35" s="331">
        <f t="shared" si="776"/>
        <v>9100</v>
      </c>
      <c r="BQ35" s="331">
        <f t="shared" si="776"/>
        <v>9025.2000000000698</v>
      </c>
      <c r="BR35" s="331">
        <f t="shared" si="776"/>
        <v>-74.799999999930151</v>
      </c>
      <c r="BS35" s="332">
        <f>AVERAGE(BS28:BS34)</f>
        <v>0.99178021978022757</v>
      </c>
      <c r="BT35" s="331">
        <f t="shared" ref="BT35:EG35" si="777">SUM(BT28:BT34)</f>
        <v>6000</v>
      </c>
      <c r="BU35" s="331">
        <f t="shared" si="777"/>
        <v>6856.8209999999963</v>
      </c>
      <c r="BV35" s="331">
        <f t="shared" si="777"/>
        <v>856.82099999999627</v>
      </c>
      <c r="BW35" s="332" t="e">
        <f>AVERAGE(BW28:BW34)</f>
        <v>#DIV/0!</v>
      </c>
      <c r="BX35" s="331">
        <f t="shared" si="777"/>
        <v>35500</v>
      </c>
      <c r="BY35" s="331">
        <f t="shared" ca="1" si="777"/>
        <v>34925.42</v>
      </c>
      <c r="BZ35" s="331">
        <f t="shared" ca="1" si="777"/>
        <v>-574.58000000000084</v>
      </c>
      <c r="CA35" s="332">
        <f ca="1">AVERAGE(CA28:CA34)</f>
        <v>0.90715376623376631</v>
      </c>
      <c r="CB35" s="331">
        <f t="shared" si="777"/>
        <v>490.38387096774125</v>
      </c>
      <c r="CC35" s="331">
        <f t="shared" si="777"/>
        <v>0</v>
      </c>
      <c r="CD35" s="331">
        <f t="shared" si="777"/>
        <v>-490.38387096774125</v>
      </c>
      <c r="CE35" s="332">
        <f>AVERAGE(CE28:CE34)</f>
        <v>0</v>
      </c>
      <c r="CF35" s="331">
        <f t="shared" si="777"/>
        <v>626.16129032258073</v>
      </c>
      <c r="CG35" s="331">
        <f t="shared" si="777"/>
        <v>300.80800000000454</v>
      </c>
      <c r="CH35" s="331">
        <f t="shared" si="777"/>
        <v>-325.35329032257607</v>
      </c>
      <c r="CI35" s="332">
        <f>AVERAGE(CI28:CI34)</f>
        <v>0.48040018546185875</v>
      </c>
      <c r="CJ35" s="331">
        <f t="shared" si="777"/>
        <v>22000</v>
      </c>
      <c r="CK35" s="331">
        <f t="shared" si="777"/>
        <v>17856.200000000186</v>
      </c>
      <c r="CL35" s="331">
        <f t="shared" si="777"/>
        <v>-4143.7999999998137</v>
      </c>
      <c r="CM35" s="332">
        <f>AVERAGE(CM28:CM34)</f>
        <v>0.73046734693879256</v>
      </c>
      <c r="CN35" s="331">
        <f t="shared" si="777"/>
        <v>18000</v>
      </c>
      <c r="CO35" s="331">
        <f t="shared" si="777"/>
        <v>28238.400000000373</v>
      </c>
      <c r="CP35" s="331">
        <f t="shared" si="777"/>
        <v>10238.400000000373</v>
      </c>
      <c r="CQ35" s="331">
        <f>SUM(CQ28:CQ34)</f>
        <v>0</v>
      </c>
      <c r="CR35" s="331">
        <f>SUM(CR28:CR34)</f>
        <v>0</v>
      </c>
      <c r="CS35" s="331">
        <f>SUM(CS28:CS34)</f>
        <v>0</v>
      </c>
      <c r="CT35" s="332" t="e">
        <f>AVERAGE(CT28:CT34)</f>
        <v>#DIV/0!</v>
      </c>
      <c r="CU35" s="331">
        <f t="shared" si="777"/>
        <v>14000</v>
      </c>
      <c r="CV35" s="331">
        <f t="shared" si="777"/>
        <v>26957.609999999935</v>
      </c>
      <c r="CW35" s="331">
        <f t="shared" si="777"/>
        <v>12957.609999999935</v>
      </c>
      <c r="CX35" s="332">
        <f>AVERAGE(CX28:CX34)</f>
        <v>1.9255435714285665</v>
      </c>
      <c r="CY35" s="331">
        <f t="shared" si="777"/>
        <v>35000</v>
      </c>
      <c r="CZ35" s="331">
        <f t="shared" si="777"/>
        <v>65424</v>
      </c>
      <c r="DA35" s="331">
        <f t="shared" si="777"/>
        <v>30424</v>
      </c>
      <c r="DB35" s="332">
        <f>AVERAGE(DB28:DB34)</f>
        <v>1.869257142857143</v>
      </c>
      <c r="DC35" s="331">
        <f t="shared" si="777"/>
        <v>102659.55454838708</v>
      </c>
      <c r="DD35" s="331">
        <f t="shared" si="777"/>
        <v>99828.097999997437</v>
      </c>
      <c r="DE35" s="331">
        <f t="shared" si="777"/>
        <v>-2831.4565483896477</v>
      </c>
      <c r="DF35" s="332">
        <f>AVERAGE(DF28:DF34)</f>
        <v>1.0327130363529204</v>
      </c>
      <c r="DG35" s="331">
        <f t="shared" si="777"/>
        <v>14146.022258064497</v>
      </c>
      <c r="DH35" s="331">
        <f t="shared" si="777"/>
        <v>12927.290000000037</v>
      </c>
      <c r="DI35" s="331">
        <f t="shared" si="777"/>
        <v>-1218.7322580644607</v>
      </c>
      <c r="DJ35" s="332">
        <f>AVERAGE(DJ28:DJ34)</f>
        <v>0.91384629291321284</v>
      </c>
      <c r="DK35" s="331">
        <f t="shared" si="777"/>
        <v>4800</v>
      </c>
      <c r="DL35" s="331">
        <f t="shared" si="777"/>
        <v>3305.6499999999069</v>
      </c>
      <c r="DM35" s="331">
        <f t="shared" si="777"/>
        <v>-1494.3500000000931</v>
      </c>
      <c r="DN35" s="332" t="e">
        <f>AVERAGE(DN28:DN34)</f>
        <v>#DIV/0!</v>
      </c>
      <c r="DO35" s="331">
        <f t="shared" si="777"/>
        <v>46199.851935483872</v>
      </c>
      <c r="DP35" s="331">
        <f t="shared" si="777"/>
        <v>46618.120000000112</v>
      </c>
      <c r="DQ35" s="331">
        <f t="shared" si="777"/>
        <v>418.26806451623725</v>
      </c>
      <c r="DR35" s="332">
        <f>AVERAGE(DR28:DR34)</f>
        <v>0.94413737624787508</v>
      </c>
      <c r="DS35" s="331">
        <f t="shared" si="777"/>
        <v>17499.38387096774</v>
      </c>
      <c r="DT35" s="331">
        <f t="shared" si="777"/>
        <v>14855.899999999994</v>
      </c>
      <c r="DU35" s="331">
        <f t="shared" si="777"/>
        <v>-2643.483870967746</v>
      </c>
      <c r="DV35" s="332" t="e">
        <f>AVERAGE(DV28:DV34)</f>
        <v>#DIV/0!</v>
      </c>
      <c r="DW35" s="331">
        <f t="shared" si="777"/>
        <v>14302.921612903228</v>
      </c>
      <c r="DX35" s="331">
        <f t="shared" si="777"/>
        <v>8615.3999999999069</v>
      </c>
      <c r="DY35" s="331">
        <f t="shared" si="777"/>
        <v>-5687.5216129033197</v>
      </c>
      <c r="DZ35" s="332">
        <f>AVERAGE(DZ28:DZ34)</f>
        <v>0.60235245869121001</v>
      </c>
      <c r="EA35" s="331">
        <f t="shared" si="777"/>
        <v>13996.712258064517</v>
      </c>
      <c r="EB35" s="331">
        <f t="shared" si="777"/>
        <v>15236.179999999935</v>
      </c>
      <c r="EC35" s="331">
        <f t="shared" si="777"/>
        <v>1239.4677419354189</v>
      </c>
      <c r="ED35" s="332">
        <f>AVERAGE(ED28:ED34)</f>
        <v>1.0885542060937399</v>
      </c>
      <c r="EE35" s="331">
        <f t="shared" si="777"/>
        <v>6000</v>
      </c>
      <c r="EF35" s="331">
        <f t="shared" si="777"/>
        <v>7003.9200000000419</v>
      </c>
      <c r="EG35" s="331">
        <f t="shared" si="777"/>
        <v>1003.9200000000419</v>
      </c>
      <c r="EH35" s="332" t="e">
        <f>AVERAGE(EH28:EH34)</f>
        <v>#DIV/0!</v>
      </c>
      <c r="EI35" s="331">
        <f t="shared" ref="EI35:GS35" si="778">SUM(EI28:EI34)</f>
        <v>77049.331935483919</v>
      </c>
      <c r="EJ35" s="331">
        <f t="shared" si="778"/>
        <v>79931.409999999218</v>
      </c>
      <c r="EK35" s="331">
        <f t="shared" si="778"/>
        <v>2882.0780645153009</v>
      </c>
      <c r="EL35" s="332">
        <f>AVERAGE(EL28:EL34)</f>
        <v>1.037405620426775</v>
      </c>
      <c r="EM35" s="331">
        <f t="shared" si="778"/>
        <v>10636.813870967746</v>
      </c>
      <c r="EN35" s="331">
        <f t="shared" si="778"/>
        <v>15761.739999999991</v>
      </c>
      <c r="EO35" s="331">
        <f t="shared" si="778"/>
        <v>5124.9261290322465</v>
      </c>
      <c r="EP35" s="332">
        <f>AVERAGE(EP28:EP34)</f>
        <v>1.4818102667961772</v>
      </c>
      <c r="EQ35" s="331">
        <f t="shared" si="778"/>
        <v>27997.719354838689</v>
      </c>
      <c r="ER35" s="331">
        <f t="shared" si="778"/>
        <v>9646.2000000001863</v>
      </c>
      <c r="ES35" s="331">
        <f t="shared" si="778"/>
        <v>-18351.519354838503</v>
      </c>
      <c r="ET35" s="332">
        <f>AVERAGE(ET28:ET34)</f>
        <v>0.34453520580536451</v>
      </c>
      <c r="EU35" s="331">
        <f t="shared" si="778"/>
        <v>35000</v>
      </c>
      <c r="EV35" s="331">
        <f t="shared" si="778"/>
        <v>44646.150000000023</v>
      </c>
      <c r="EW35" s="331">
        <f t="shared" si="778"/>
        <v>9646.1500000000233</v>
      </c>
      <c r="EX35" s="332" t="e">
        <f>AVERAGE(EX28:EX34)</f>
        <v>#DIV/0!</v>
      </c>
      <c r="EY35" s="331">
        <f t="shared" si="778"/>
        <v>35000</v>
      </c>
      <c r="EZ35" s="331">
        <f t="shared" si="778"/>
        <v>47027.929999999935</v>
      </c>
      <c r="FA35" s="331">
        <f t="shared" si="778"/>
        <v>12027.929999999935</v>
      </c>
      <c r="FB35" s="332">
        <f>AVERAGE(FB28:FB34)</f>
        <v>1.343655142857141</v>
      </c>
      <c r="FC35" s="331">
        <f t="shared" si="778"/>
        <v>330000</v>
      </c>
      <c r="FD35" s="331">
        <f t="shared" si="778"/>
        <v>326303.84999999963</v>
      </c>
      <c r="FE35" s="331">
        <f t="shared" si="778"/>
        <v>-3696.1500000003725</v>
      </c>
      <c r="FF35" s="332">
        <f>AVERAGE(FF28:FF34)</f>
        <v>1.0180355306122439</v>
      </c>
      <c r="FG35" s="331">
        <f t="shared" si="778"/>
        <v>54000</v>
      </c>
      <c r="FH35" s="331">
        <f t="shared" si="778"/>
        <v>31364.25</v>
      </c>
      <c r="FI35" s="331">
        <f t="shared" si="778"/>
        <v>-22635.75</v>
      </c>
      <c r="FJ35" s="332">
        <f>AVERAGE(FJ28:FJ34)</f>
        <v>0.58820738095238012</v>
      </c>
      <c r="FK35" s="331">
        <f t="shared" si="778"/>
        <v>24500</v>
      </c>
      <c r="FL35" s="331">
        <f t="shared" si="778"/>
        <v>24263.400000000373</v>
      </c>
      <c r="FM35" s="331">
        <f t="shared" si="778"/>
        <v>-236.59999999962747</v>
      </c>
      <c r="FN35" s="332">
        <f>AVERAGE(FN28:FN34)</f>
        <v>0.99034285714287229</v>
      </c>
      <c r="FO35" s="331">
        <f t="shared" si="778"/>
        <v>5087.7061290322617</v>
      </c>
      <c r="FP35" s="331">
        <f t="shared" si="778"/>
        <v>5459.4200000000419</v>
      </c>
      <c r="FQ35" s="331">
        <f t="shared" si="778"/>
        <v>371.71387096777948</v>
      </c>
      <c r="FR35" s="332">
        <f>AVERAGE(FR28:FR34)</f>
        <v>1.073061191338597</v>
      </c>
      <c r="FS35" s="331">
        <f t="shared" si="778"/>
        <v>21126.291290322588</v>
      </c>
      <c r="FT35" s="331">
        <f t="shared" si="778"/>
        <v>0</v>
      </c>
      <c r="FU35" s="331">
        <f t="shared" si="778"/>
        <v>-21126.291290322588</v>
      </c>
      <c r="FV35" s="332">
        <f>AVERAGE(FV28:FV34)</f>
        <v>0</v>
      </c>
      <c r="FW35" s="331">
        <f t="shared" si="778"/>
        <v>14314.997741935484</v>
      </c>
      <c r="FX35" s="331">
        <f t="shared" si="778"/>
        <v>14971.419999999925</v>
      </c>
      <c r="FY35" s="331">
        <f t="shared" si="778"/>
        <v>656.42225806444276</v>
      </c>
      <c r="FZ35" s="332">
        <f>AVERAGE(FZ28:FZ34)</f>
        <v>1.0458555614117542</v>
      </c>
      <c r="GA35" s="331">
        <f t="shared" si="778"/>
        <v>2587.274967741916</v>
      </c>
      <c r="GB35" s="331">
        <f t="shared" si="778"/>
        <v>0</v>
      </c>
      <c r="GC35" s="331">
        <f t="shared" si="778"/>
        <v>-2587.274967741916</v>
      </c>
      <c r="GD35" s="332">
        <f>AVERAGE(GD28:GD34)</f>
        <v>0</v>
      </c>
      <c r="GE35" s="331">
        <f t="shared" si="778"/>
        <v>0</v>
      </c>
      <c r="GF35" s="331">
        <f t="shared" si="778"/>
        <v>0</v>
      </c>
      <c r="GG35" s="331">
        <f t="shared" si="778"/>
        <v>0</v>
      </c>
      <c r="GH35" s="332" t="e">
        <f>AVERAGE(GH28:GH34)</f>
        <v>#DIV/0!</v>
      </c>
      <c r="GI35" s="331">
        <f t="shared" si="778"/>
        <v>0</v>
      </c>
      <c r="GJ35" s="331">
        <f t="shared" si="778"/>
        <v>0</v>
      </c>
      <c r="GK35" s="331">
        <f t="shared" si="778"/>
        <v>0</v>
      </c>
      <c r="GL35" s="332" t="e">
        <f>AVERAGE(GL28:GL34)</f>
        <v>#DIV/0!</v>
      </c>
      <c r="GM35" s="331">
        <f t="shared" si="778"/>
        <v>5609.5016129031756</v>
      </c>
      <c r="GN35" s="331">
        <f t="shared" si="778"/>
        <v>7040.2800000002608</v>
      </c>
      <c r="GO35" s="331">
        <f t="shared" si="778"/>
        <v>1430.7783870970857</v>
      </c>
      <c r="GP35" s="332" t="e">
        <f>AVERAGE(GP28:GP34)</f>
        <v>#DIV/0!</v>
      </c>
      <c r="GQ35" s="331">
        <f t="shared" si="778"/>
        <v>12600</v>
      </c>
      <c r="GR35" s="331">
        <f t="shared" si="778"/>
        <v>13069.112000000081</v>
      </c>
      <c r="GS35" s="331">
        <f t="shared" si="778"/>
        <v>469.11200000008103</v>
      </c>
      <c r="GT35" s="332">
        <f>AVERAGE(GT28:GT34)</f>
        <v>1.0372311111111177</v>
      </c>
      <c r="GU35" s="331">
        <f t="shared" ref="GU35:HE35" si="779">SUM(GU28:GU34)</f>
        <v>17497.918064516187</v>
      </c>
      <c r="GV35" s="331">
        <f t="shared" si="779"/>
        <v>20544.589999999851</v>
      </c>
      <c r="GW35" s="331">
        <f t="shared" si="779"/>
        <v>3046.6719354836628</v>
      </c>
      <c r="GX35" s="332">
        <f>AVERAGE(GX28:GX34)</f>
        <v>1.1741162533879943</v>
      </c>
      <c r="GY35" s="331">
        <f t="shared" si="779"/>
        <v>26400.249032258085</v>
      </c>
      <c r="GZ35" s="331">
        <f t="shared" si="779"/>
        <v>33653.380000000005</v>
      </c>
      <c r="HA35" s="331">
        <f t="shared" si="779"/>
        <v>7253.1309677419158</v>
      </c>
      <c r="HB35" s="332" t="e">
        <f>AVERAGE(HB28:HB34)</f>
        <v>#DIV/0!</v>
      </c>
      <c r="HC35" s="331">
        <f t="shared" si="779"/>
        <v>125000</v>
      </c>
      <c r="HD35" s="331">
        <f t="shared" si="779"/>
        <v>46380.914999999106</v>
      </c>
      <c r="HE35" s="331">
        <f t="shared" si="779"/>
        <v>-78619.085000000894</v>
      </c>
      <c r="HF35" s="332">
        <f>AVERAGE(HF28:HF34)</f>
        <v>0.38606978571428252</v>
      </c>
    </row>
    <row r="36" spans="1:214" ht="15" customHeight="1">
      <c r="A36" s="539"/>
      <c r="B36" s="334"/>
      <c r="C36" s="324"/>
      <c r="D36" s="325"/>
      <c r="E36" s="325"/>
      <c r="F36" s="325"/>
      <c r="G36" s="326"/>
      <c r="H36" s="325"/>
      <c r="I36" s="325"/>
      <c r="J36" s="325"/>
      <c r="K36" s="326"/>
      <c r="L36" s="325"/>
      <c r="M36" s="325"/>
      <c r="N36" s="325"/>
      <c r="O36" s="326"/>
      <c r="P36" s="325"/>
      <c r="Q36" s="325"/>
      <c r="R36" s="325"/>
      <c r="S36" s="326"/>
      <c r="T36" s="325"/>
      <c r="U36" s="325"/>
      <c r="V36" s="325"/>
      <c r="W36" s="326"/>
      <c r="X36" s="325"/>
      <c r="Y36" s="325"/>
      <c r="Z36" s="325"/>
      <c r="AA36" s="326"/>
      <c r="AB36" s="325"/>
      <c r="AC36" s="325"/>
      <c r="AD36" s="325"/>
      <c r="AE36" s="326"/>
      <c r="AF36" s="325"/>
      <c r="AG36" s="325"/>
      <c r="AH36" s="325"/>
      <c r="AI36" s="326"/>
      <c r="AJ36" s="325"/>
      <c r="AK36" s="325"/>
      <c r="AL36" s="325"/>
      <c r="AM36" s="326"/>
      <c r="AN36" s="325"/>
      <c r="AO36" s="325"/>
      <c r="AP36" s="325"/>
      <c r="AQ36" s="326"/>
      <c r="AR36" s="325"/>
      <c r="AS36" s="325"/>
      <c r="AT36" s="325"/>
      <c r="AU36" s="326"/>
      <c r="AV36" s="325"/>
      <c r="AW36" s="325"/>
      <c r="AX36" s="325"/>
      <c r="AY36" s="326"/>
      <c r="AZ36" s="325"/>
      <c r="BA36" s="325"/>
      <c r="BB36" s="325"/>
      <c r="BC36" s="326"/>
      <c r="BD36" s="325"/>
      <c r="BE36" s="325"/>
      <c r="BF36" s="325"/>
      <c r="BG36" s="326"/>
      <c r="BH36" s="325"/>
      <c r="BI36" s="325"/>
      <c r="BJ36" s="325"/>
      <c r="BK36" s="326"/>
      <c r="BL36" s="325"/>
      <c r="BM36" s="325"/>
      <c r="BN36" s="325"/>
      <c r="BO36" s="326"/>
      <c r="BP36" s="325"/>
      <c r="BQ36" s="325"/>
      <c r="BR36" s="325"/>
      <c r="BS36" s="326"/>
      <c r="BT36" s="325"/>
      <c r="BU36" s="325"/>
      <c r="BV36" s="325"/>
      <c r="BW36" s="326"/>
      <c r="BX36" s="325"/>
      <c r="BY36" s="325"/>
      <c r="BZ36" s="325"/>
      <c r="CA36" s="326"/>
      <c r="CB36" s="325"/>
      <c r="CC36" s="325"/>
      <c r="CD36" s="325"/>
      <c r="CE36" s="326"/>
      <c r="CF36" s="325"/>
      <c r="CG36" s="325"/>
      <c r="CH36" s="325"/>
      <c r="CI36" s="326"/>
      <c r="CJ36" s="325"/>
      <c r="CK36" s="325"/>
      <c r="CL36" s="325"/>
      <c r="CM36" s="326"/>
      <c r="CN36" s="325"/>
      <c r="CO36" s="325"/>
      <c r="CP36" s="325"/>
      <c r="CQ36" s="325"/>
      <c r="CR36" s="325"/>
      <c r="CS36" s="325"/>
      <c r="CT36" s="326"/>
      <c r="CU36" s="325"/>
      <c r="CV36" s="325"/>
      <c r="CW36" s="325"/>
      <c r="CX36" s="326"/>
      <c r="CY36" s="325"/>
      <c r="CZ36" s="325"/>
      <c r="DA36" s="325"/>
      <c r="DB36" s="326"/>
      <c r="DC36" s="325"/>
      <c r="DD36" s="325"/>
      <c r="DE36" s="325"/>
      <c r="DF36" s="326"/>
      <c r="DG36" s="325"/>
      <c r="DH36" s="325"/>
      <c r="DI36" s="325"/>
      <c r="DJ36" s="326"/>
      <c r="DK36" s="325"/>
      <c r="DL36" s="325"/>
      <c r="DM36" s="325"/>
      <c r="DN36" s="326"/>
      <c r="DO36" s="325"/>
      <c r="DP36" s="325"/>
      <c r="DQ36" s="325"/>
      <c r="DR36" s="326"/>
      <c r="DS36" s="325"/>
      <c r="DT36" s="325"/>
      <c r="DU36" s="325"/>
      <c r="DV36" s="326"/>
      <c r="DW36" s="325"/>
      <c r="DX36" s="325"/>
      <c r="DY36" s="325"/>
      <c r="DZ36" s="326"/>
      <c r="EA36" s="325"/>
      <c r="EB36" s="325"/>
      <c r="EC36" s="325"/>
      <c r="ED36" s="326"/>
      <c r="EE36" s="325"/>
      <c r="EF36" s="325"/>
      <c r="EG36" s="325"/>
      <c r="EH36" s="326"/>
      <c r="EI36" s="325"/>
      <c r="EJ36" s="325"/>
      <c r="EK36" s="325"/>
      <c r="EL36" s="326"/>
      <c r="EM36" s="325"/>
      <c r="EN36" s="325"/>
      <c r="EO36" s="325"/>
      <c r="EP36" s="326"/>
      <c r="EQ36" s="325"/>
      <c r="ER36" s="325"/>
      <c r="ES36" s="325"/>
      <c r="ET36" s="326"/>
      <c r="EU36" s="325"/>
      <c r="EV36" s="325"/>
      <c r="EW36" s="325"/>
      <c r="EX36" s="326"/>
      <c r="EY36" s="325"/>
      <c r="EZ36" s="325"/>
      <c r="FA36" s="325"/>
      <c r="FB36" s="326"/>
      <c r="FC36" s="325"/>
      <c r="FD36" s="325"/>
      <c r="FE36" s="325"/>
      <c r="FF36" s="326"/>
      <c r="FG36" s="325"/>
      <c r="FH36" s="325"/>
      <c r="FI36" s="325"/>
      <c r="FJ36" s="326"/>
      <c r="FK36" s="325"/>
      <c r="FL36" s="325"/>
      <c r="FM36" s="325"/>
      <c r="FN36" s="326"/>
      <c r="FO36" s="325"/>
      <c r="FP36" s="325"/>
      <c r="FQ36" s="325"/>
      <c r="FR36" s="326"/>
      <c r="FS36" s="325"/>
      <c r="FT36" s="325"/>
      <c r="FU36" s="325"/>
      <c r="FV36" s="326"/>
      <c r="FW36" s="325"/>
      <c r="FX36" s="325"/>
      <c r="FY36" s="325"/>
      <c r="FZ36" s="326"/>
      <c r="GA36" s="325"/>
      <c r="GB36" s="325"/>
      <c r="GC36" s="325"/>
      <c r="GD36" s="326"/>
      <c r="GE36" s="325"/>
      <c r="GF36" s="325"/>
      <c r="GG36" s="325"/>
      <c r="GH36" s="326"/>
      <c r="GI36" s="325"/>
      <c r="GJ36" s="325"/>
      <c r="GK36" s="325"/>
      <c r="GL36" s="326"/>
      <c r="GM36" s="325"/>
      <c r="GN36" s="325"/>
      <c r="GO36" s="325"/>
      <c r="GP36" s="326"/>
      <c r="GQ36" s="325"/>
      <c r="GR36" s="325"/>
      <c r="GS36" s="325"/>
      <c r="GT36" s="326"/>
      <c r="GU36" s="325"/>
      <c r="GV36" s="325"/>
      <c r="GW36" s="325"/>
      <c r="GX36" s="326"/>
      <c r="GY36" s="325"/>
      <c r="GZ36" s="325"/>
      <c r="HA36" s="325"/>
      <c r="HB36" s="326"/>
      <c r="HC36" s="325"/>
      <c r="HD36" s="325"/>
      <c r="HE36" s="325"/>
      <c r="HF36" s="366"/>
    </row>
    <row r="37" spans="1:214" ht="15" customHeight="1">
      <c r="A37" s="641">
        <f>A28+1</f>
        <v>22</v>
      </c>
      <c r="B37" s="323">
        <f>B34+1</f>
        <v>46167</v>
      </c>
      <c r="C37" s="324" t="str">
        <f t="shared" ref="C37:C40" si="780">TEXT(B37,"ddd")</f>
        <v>Sen</v>
      </c>
      <c r="D37" s="325">
        <f t="shared" ref="D37:D40" si="781">SUMIF($H$4:$HE$4,$D$4,H37:HE37)</f>
        <v>196277.55361290323</v>
      </c>
      <c r="E37" s="325">
        <f t="shared" ref="E37:E40" ca="1" si="782">SUMIF($H$4:$HE$4,$E$4,H37:HE37)</f>
        <v>217710.23300000196</v>
      </c>
      <c r="F37" s="325">
        <f t="shared" ref="F37:F40" ca="1" si="783">E37-D37</f>
        <v>21432.679387098731</v>
      </c>
      <c r="G37" s="326">
        <f t="shared" ref="G37:G40" ca="1" si="784">E37/D37</f>
        <v>1.1091957740076996</v>
      </c>
      <c r="H37" s="325">
        <f>INDEX('SO MEI 2026 REV 4'!$B$6:$BH$52,MATCH(B37,'SO MEI 2026 REV 4'!$B$6:$B$52,0),MATCH($H$3,'SO MEI 2026 REV 4'!$B$5:$XH$5,0))</f>
        <v>1199.5729032258068</v>
      </c>
      <c r="I37" s="325">
        <f>INDEX('Summary sales'!$A$6:$BX$50,MATCH(B37,'Summary sales'!$A$6:$A$50,0),MATCH($H$3,'Summary sales'!$A$7:$BX$7,0))</f>
        <v>1105.8900000001304</v>
      </c>
      <c r="J37" s="325">
        <f t="shared" ref="J37:J40" si="785">I37-H37</f>
        <v>-93.682903225676455</v>
      </c>
      <c r="K37" s="326">
        <f t="shared" ref="K37:K40" si="786">I37/H37</f>
        <v>0.9219031182066959</v>
      </c>
      <c r="L37" s="325">
        <f>INDEX('SO MEI 2026 REV 4'!$B$6:$BH$52,MATCH(B37,'SO MEI 2026 REV 4'!$B$6:$B$52,0),MATCH($L$3,'SO MEI 2026 REV 4'!$B$5:$XH$5,0))</f>
        <v>2000</v>
      </c>
      <c r="M37" s="325">
        <f>INDEX('Summary sales'!$A$6:$BX$50,MATCH($B37,'Summary sales'!$A$6:$A$50,0),MATCH($L$3,'Summary sales'!$A$7:$BX$7,0))</f>
        <v>1873.070000000298</v>
      </c>
      <c r="N37" s="325">
        <f t="shared" ref="N37:N40" si="787">M37-L37</f>
        <v>-126.92999999970198</v>
      </c>
      <c r="O37" s="326">
        <f t="shared" ref="O37:O40" si="788">M37/L37</f>
        <v>0.936535000000149</v>
      </c>
      <c r="P37" s="325">
        <f>INDEX('SO MEI 2026 REV 4'!$B$6:$BH$52,MATCH(B37,'SO MEI 2026 REV 4'!$B$6:$B$52,0),MATCH($P$3,'SO MEI 2026 REV 4'!$B$5:$XH$5,0))</f>
        <v>1129.7312903225857</v>
      </c>
      <c r="Q37" s="325">
        <f>INDEX('Summary sales'!$A$6:$BX$50,MATCH($B37,'Summary sales'!$A$6:$A$50,0),MATCH($P$3,'Summary sales'!$A$7:$BX$7,0))</f>
        <v>1068.8700000001118</v>
      </c>
      <c r="R37" s="325">
        <f t="shared" ref="R37:R40" si="789">Q37-P37</f>
        <v>-60.861290322473906</v>
      </c>
      <c r="S37" s="326">
        <f t="shared" ref="S37:S40" si="790">Q37/P37</f>
        <v>0.9461276404010236</v>
      </c>
      <c r="T37" s="325">
        <f>INDEX('SO MEI 2026 REV 4'!$B$6:$BH$52,MATCH(B37,'SO MEI 2026 REV 4'!$B$6:$B$52,0),MATCH($T$3,'SO MEI 2026 REV 4'!$B$5:$XH$5,0))</f>
        <v>3282.5161290322658</v>
      </c>
      <c r="U37" s="325">
        <f>INDEX('Summary sales'!$A$6:$BX$50,MATCH($B37,'Summary sales'!$A$6:$A$50,0),MATCH($T$3,'Summary sales'!$A$7:$BX$7,0))</f>
        <v>4097.5</v>
      </c>
      <c r="V37" s="325">
        <f t="shared" ref="V37:V40" si="791">U37-T37</f>
        <v>814.98387096773422</v>
      </c>
      <c r="W37" s="326">
        <f t="shared" ref="W37:W40" si="792">U37/T37</f>
        <v>1.2482802334951522</v>
      </c>
      <c r="X37" s="325">
        <f>INDEX('SO MEI 2026 REV 4'!$B$6:$BH$52,MATCH(B37,'SO MEI 2026 REV 4'!$B$6:$B$52,0),MATCH($X$3,'SO MEI 2026 REV 4'!$B$5:$XH$5,0))</f>
        <v>644.02064516129087</v>
      </c>
      <c r="Y37" s="325">
        <f>INDEX('Summary sales'!$A$6:$BX$50,MATCH($B37,'Summary sales'!$A$6:$A$50,0),MATCH($X$3,'Summary sales'!$A$7:$BX$7,0))</f>
        <v>985.28000000002794</v>
      </c>
      <c r="Z37" s="325">
        <f t="shared" ref="Z37:Z40" si="793">Y37-X37</f>
        <v>341.25935483873707</v>
      </c>
      <c r="AA37" s="326">
        <f t="shared" ref="AA37:AA40" si="794">Y37/X37</f>
        <v>1.5298888434753064</v>
      </c>
      <c r="AB37" s="325">
        <f>INDEX('SO MEI 2026 REV 4'!$B$6:$BH$52,MATCH(B37,'SO MEI 2026 REV 4'!$B$6:$B$52,0),MATCH($AB$3,'SO MEI 2026 REV 4'!$B$5:$XH$5,0))</f>
        <v>0</v>
      </c>
      <c r="AC37" s="325">
        <f>INDEX('Summary sales'!$A$6:$BX$50,MATCH($B37,'Summary sales'!$A$6:$A$50,0),MATCH($AB$3,'Summary sales'!$A$7:$BX$7,0))</f>
        <v>0</v>
      </c>
      <c r="AD37" s="325">
        <f t="shared" ref="AD37:AD40" si="795">AC37-AB37</f>
        <v>0</v>
      </c>
      <c r="AE37" s="326" t="e">
        <f t="shared" ref="AE37:AE40" si="796">AC37/AB37</f>
        <v>#DIV/0!</v>
      </c>
      <c r="AF37" s="325">
        <f>INDEX('SO MEI 2026 REV 4'!$B$6:$BH$52,MATCH(B37,'SO MEI 2026 REV 4'!$B$6:$B$52,0),MATCH($AF$3,'SO MEI 2026 REV 4'!$B$5:$XH$5,0))</f>
        <v>499.97064516129024</v>
      </c>
      <c r="AG37" s="325">
        <f>INDEX('Summary sales'!$A$6:$BX$50,MATCH($B37,'Summary sales'!$A$6:$A$50,0),MATCH($AF$3,'Summary sales'!$A$7:$BX$7,0))</f>
        <v>0</v>
      </c>
      <c r="AH37" s="325">
        <f t="shared" ref="AH37:AH40" si="797">AG37-AF37</f>
        <v>-499.97064516129024</v>
      </c>
      <c r="AI37" s="326">
        <f t="shared" ref="AI37:AI40" si="798">AG37/AF37</f>
        <v>0</v>
      </c>
      <c r="AJ37" s="325">
        <f>INDEX('SO MEI 2026 REV 4'!$B$6:$BH$52,MATCH(B37,'SO MEI 2026 REV 4'!$B$6:$B$52,0),MATCH($AJ$3,'SO MEI 2026 REV 4'!$B$5:$XH$5,0))</f>
        <v>603.76322580644887</v>
      </c>
      <c r="AK37" s="325">
        <f>INDEX('Summary sales'!$A$6:$BX$50,MATCH($B37,'Summary sales'!$A$6:$A$50,0),MATCH($AJ$3,'Summary sales'!$A$7:$BX$7,0))</f>
        <v>968.71999999997206</v>
      </c>
      <c r="AL37" s="325">
        <f t="shared" ref="AL37:AL40" si="799">AK37-AJ37</f>
        <v>364.95677419352319</v>
      </c>
      <c r="AM37" s="326">
        <f t="shared" ref="AM37:AM40" si="800">AK37/AJ37</f>
        <v>1.6044700283062934</v>
      </c>
      <c r="AN37" s="325">
        <f>INDEX('SO MEI 2026 REV 4'!$B$6:$BH$52,MATCH(B37,'SO MEI 2026 REV 4'!$B$6:$B$52,0),MATCH($AN$3,'SO MEI 2026 REV 4'!$B$5:$XH$5,0))</f>
        <v>673.27548387096704</v>
      </c>
      <c r="AO37" s="325">
        <f>INDEX('Summary sales'!$A$6:$BX$50,MATCH($B37,'Summary sales'!$A$6:$A$50,0),MATCH($AN$3,'Summary sales'!$A$7:$BX$7,0))</f>
        <v>788.61999999999534</v>
      </c>
      <c r="AP37" s="325">
        <f t="shared" ref="AP37:AP40" si="801">AO37-AN37</f>
        <v>115.34451612902831</v>
      </c>
      <c r="AQ37" s="326">
        <f t="shared" ref="AQ37:AQ40" si="802">AO37/AN37</f>
        <v>1.1713184556577945</v>
      </c>
      <c r="AR37" s="325">
        <f>INDEX('SO MEI 2026 REV 4'!$B$6:$BH$52,MATCH(B37,'SO MEI 2026 REV 4'!$B$6:$B$52,0),MATCH($AR$3,'SO MEI 2026 REV 4'!$B$5:$XH$5,0))</f>
        <v>5514.1990322580623</v>
      </c>
      <c r="AS37" s="325">
        <f>INDEX('Summary sales'!$A$6:$BX$50,MATCH($B37,'Summary sales'!$A$6:$A$50,0),MATCH($AR$3,'Summary sales'!$A$7:$BX$7,0))</f>
        <v>6502.0299999993294</v>
      </c>
      <c r="AT37" s="325">
        <f t="shared" ref="AT37:AT40" si="803">AS37-AR37</f>
        <v>987.83096774126716</v>
      </c>
      <c r="AU37" s="326">
        <f t="shared" ref="AU37:AU40" si="804">AS37/AR37</f>
        <v>1.1791431469851661</v>
      </c>
      <c r="AV37" s="325">
        <f>INDEX('SO MEI 2026 REV 4'!$B$6:$BH$52,MATCH(B37,'SO MEI 2026 REV 4'!$B$6:$B$52,0),MATCH($AV$3,'SO MEI 2026 REV 4'!$B$5:$XH$5,0))</f>
        <v>6600.0622580645213</v>
      </c>
      <c r="AW37" s="325">
        <f>INDEX('Summary sales'!$A$6:$BX$50,MATCH($B37,'Summary sales'!$A$6:$A$50,0),MATCH($AV$3,'Summary sales'!$A$7:$BX$7,0))</f>
        <v>6045.0300000002608</v>
      </c>
      <c r="AX37" s="325">
        <f t="shared" ref="AX37:AX40" si="805">AW37-AV37</f>
        <v>-555.03225806426053</v>
      </c>
      <c r="AY37" s="326">
        <f t="shared" ref="AY37:AY40" si="806">AW37/AV37</f>
        <v>0.91590499659513447</v>
      </c>
      <c r="AZ37" s="325">
        <f>INDEX('SO MEI 2026 REV 4'!$B$6:$BH$52,MATCH(B37,'SO MEI 2026 REV 4'!$B$6:$B$52,0),MATCH($AZ$3,'SO MEI 2026 REV 4'!$B$5:$XH$5,0))</f>
        <v>1000</v>
      </c>
      <c r="BA37" s="325">
        <f>INDEX('Summary sales'!$A$6:$BX$50,MATCH($B37,'Summary sales'!$A$6:$A$50,0),MATCH($AZ$3,'Summary sales'!$A$7:$BX$7,0))</f>
        <v>1524.8100000000559</v>
      </c>
      <c r="BB37" s="325">
        <f t="shared" ref="BB37:BB40" si="807">BA37-AZ37</f>
        <v>524.81000000005588</v>
      </c>
      <c r="BC37" s="326">
        <f t="shared" ref="BC37:BC40" si="808">BA37/AZ37</f>
        <v>1.524810000000056</v>
      </c>
      <c r="BD37" s="325">
        <f>INDEX('SO MEI 2026 REV 4'!$B$6:$BH$52,MATCH(B37,'SO MEI 2026 REV 4'!$B$6:$B$52,0),MATCH($BD$3,'SO MEI 2026 REV 4'!$B$5:$XH$5,0))</f>
        <v>500</v>
      </c>
      <c r="BE37" s="325">
        <f>INDEX('Summary sales'!$A$6:$BX$50,MATCH($B37,'Summary sales'!$A$6:$A$50,0),MATCH($BD$3,'Summary sales'!$A$7:$BX$7,0))</f>
        <v>521.04999999999563</v>
      </c>
      <c r="BF37" s="325">
        <f t="shared" ref="BF37:BF40" si="809">BE37-BD37</f>
        <v>21.049999999995634</v>
      </c>
      <c r="BG37" s="326">
        <f t="shared" ref="BG37:BG40" si="810">BE37/BD37</f>
        <v>1.0420999999999914</v>
      </c>
      <c r="BH37" s="325">
        <f>INDEX('SO MEI 2026 REV 4'!$B$6:$BH$52,MATCH(B37,'SO MEI 2026 REV 4'!$B$6:$B$52,0),MATCH($BH$3,'SO MEI 2026 REV 4'!$B$5:$XH$5,0))</f>
        <v>4000</v>
      </c>
      <c r="BI37" s="325">
        <f>INDEX('Summary sales'!$A$6:$BX$50,MATCH($B37,'Summary sales'!$A$6:$A$50,0),MATCH($BH$3,'Summary sales'!$A$7:$BX$7,0))</f>
        <v>3746.8100000000559</v>
      </c>
      <c r="BJ37" s="325">
        <f t="shared" ref="BJ37:BJ40" si="811">BI37-BH37</f>
        <v>-253.18999999994412</v>
      </c>
      <c r="BK37" s="326">
        <f t="shared" ref="BK37:BK40" si="812">BI37/BH37</f>
        <v>0.93670250000001398</v>
      </c>
      <c r="BL37" s="325">
        <f>INDEX('SO MEI 2026 REV 4'!$B$6:$BH$52,MATCH(B37,'SO MEI 2026 REV 4'!$B$6:$B$52,0),MATCH($BL$3,'SO MEI 2026 REV 4'!$B$5:$XH$5,0))</f>
        <v>9000.0570967741915</v>
      </c>
      <c r="BM37" s="325">
        <f>INDEX('Summary sales'!$A$6:$BX$50,MATCH($B37,'Summary sales'!$A$6:$A$50,0),MATCH($BL$3,'Summary sales'!$A$7:$BX$7,0))</f>
        <v>8828.9599999999627</v>
      </c>
      <c r="BN37" s="325">
        <f t="shared" ref="BN37:BN40" si="813">BM37-BL37</f>
        <v>-171.0970967742287</v>
      </c>
      <c r="BO37" s="326">
        <f t="shared" ref="BO37:BO40" si="814">BM37/BL37</f>
        <v>0.98098933207484273</v>
      </c>
      <c r="BP37" s="325">
        <f>INDEX('SO MEI 2026 REV 4'!$B$6:$BH$52,MATCH(B37,'SO MEI 2026 REV 4'!$B$6:$B$52,0),MATCH($BP$3,'SO MEI 2026 REV 4'!$B$5:$XH$5,0))</f>
        <v>1300</v>
      </c>
      <c r="BQ37" s="325">
        <f>INDEX('Summary sales'!$A$6:$BX$50,MATCH($B37,'Summary sales'!$A$6:$A$50,0),MATCH($BP$3,'Summary sales'!$A$7:$BX$7,0))</f>
        <v>1371.5899999999674</v>
      </c>
      <c r="BR37" s="325">
        <f t="shared" ref="BR37:BR40" si="815">BQ37-BP37</f>
        <v>71.589999999967404</v>
      </c>
      <c r="BS37" s="326">
        <f t="shared" ref="BS37:BS40" si="816">BQ37/BP37</f>
        <v>1.0550692307692058</v>
      </c>
      <c r="BT37" s="325">
        <f>INDEX('SO MEI 2026 REV 4'!$B$6:$BH$52,MATCH(B37,'SO MEI 2026 REV 4'!$B$6:$B$52,0),MATCH($BT$3,'SO MEI 2026 REV 4'!$B$5:$XH$5,0))</f>
        <v>1000</v>
      </c>
      <c r="BU37" s="325">
        <f>INDEX('Summary sales'!$A$6:$BX$50,MATCH($B37,'Summary sales'!$A$6:$A$50,0),MATCH($BT$3,'Summary sales'!$A$7:$BX$7,0))</f>
        <v>1522.923000000068</v>
      </c>
      <c r="BV37" s="325">
        <f t="shared" ref="BV37:BV40" si="817">BU37-BT37</f>
        <v>522.92300000006799</v>
      </c>
      <c r="BW37" s="326">
        <f t="shared" ref="BW37:BW40" si="818">BU37/BT37</f>
        <v>1.522923000000068</v>
      </c>
      <c r="BX37" s="325">
        <f>INDEX('SO MEI 2026 REV 4'!$B$6:$BH$52,MATCH(B37,'SO MEI 2026 REV 4'!$B$6:$B$52,0),MATCH($BX$3,'SO MEI 2026 REV 4'!$B$5:$XH$5,0))</f>
        <v>5500</v>
      </c>
      <c r="BY37" s="325">
        <f ca="1">INDEX('Summary sales'!$A$6:$BX$50,MATCH($B37,'Summary sales'!$A$6:$A$50,0),MATCH($BX$3,'Summary sales'!$A$7:$BX$7,0))</f>
        <v>5382.25</v>
      </c>
      <c r="BZ37" s="325">
        <f t="shared" ref="BZ37:BZ40" ca="1" si="819">BY37-BX37</f>
        <v>-117.75</v>
      </c>
      <c r="CA37" s="326">
        <f t="shared" ref="CA37:CA40" ca="1" si="820">BY37/BX37</f>
        <v>0.97859090909090907</v>
      </c>
      <c r="CB37" s="325">
        <f>INDEX('SO MEI 2026 REV 4'!$B$6:$BH$52,MATCH(B37,'SO MEI 2026 REV 4'!$B$6:$B$52,0),MATCH($CB$3,'SO MEI 2026 REV 4'!$B$5:$XH$5,0))</f>
        <v>70.054838709677327</v>
      </c>
      <c r="CC37" s="325">
        <f>INDEX('Summary sales'!$A$6:$BX$50,MATCH($B37,'Summary sales'!$A$6:$A$50,0),MATCH($CB$3,'Summary sales'!$A$7:$BX$7,0))</f>
        <v>0</v>
      </c>
      <c r="CD37" s="325">
        <f t="shared" ref="CD37:CD40" si="821">CC37-CB37</f>
        <v>-70.054838709677327</v>
      </c>
      <c r="CE37" s="326">
        <f t="shared" ref="CE37:CE40" si="822">CC37/CB37</f>
        <v>0</v>
      </c>
      <c r="CF37" s="325">
        <f>INDEX('SO MEI 2026 REV 4'!$B$6:$BH$52,MATCH(B37,'SO MEI 2026 REV 4'!$B$6:$B$52,0),MATCH($CF$3,'SO MEI 2026 REV 4'!$B$5:$XH$5,0))</f>
        <v>89.451612903225808</v>
      </c>
      <c r="CG37" s="325">
        <f>INDEX('Summary sales'!$A$6:$BX$50,MATCH($B37,'Summary sales'!$A$6:$A$50,0),MATCH($CF$3,'Summary sales'!$A$7:$BX$7,0))</f>
        <v>52.360999999989872</v>
      </c>
      <c r="CH37" s="325">
        <f t="shared" ref="CH37:CH40" si="823">CG37-CF37</f>
        <v>-37.090612903235936</v>
      </c>
      <c r="CI37" s="326">
        <f t="shared" ref="CI37:CI40" si="824">CG37/CF37</f>
        <v>0.58535557158300977</v>
      </c>
      <c r="CJ37" s="325">
        <f>INDEX('SO MEI 2026 REV 4'!$B$6:$BH$52,MATCH(B37,'SO MEI 2026 REV 4'!$B$6:$B$52,0),MATCH($CJ$3,'SO MEI 2026 REV 4'!$B$5:$XH$5,0))</f>
        <v>3500</v>
      </c>
      <c r="CK37" s="325">
        <f>INDEX('Summary sales'!$A$6:$BX$50,MATCH($B37,'Summary sales'!$A$6:$A$50,0),MATCH($CJ$3,'Summary sales'!$A$7:$BX$7,0))</f>
        <v>3634.7999999998137</v>
      </c>
      <c r="CL37" s="325">
        <f t="shared" ref="CL37:CL40" si="825">CK37-CJ37</f>
        <v>134.79999999981374</v>
      </c>
      <c r="CM37" s="326">
        <f t="shared" ref="CM37:CM40" si="826">CK37/CJ37</f>
        <v>1.0385142857142324</v>
      </c>
      <c r="CN37" s="325">
        <f>INDEX('SO MEI 2026 REV 4'!$B$6:$BH$52,MATCH(B37,'SO MEI 2026 REV 4'!$B$6:$B$52,0),MATCH($CN$3,'SO MEI 2026 REV 4'!$B$5:$XH$5,0))</f>
        <v>3000</v>
      </c>
      <c r="CO37" s="325">
        <f>INDEX('Summary sales'!$A$6:$BX$50,MATCH($B37,'Summary sales'!$A$6:$A$50,0),MATCH($CN$3,'Summary sales'!$A$7:$BX$7,0))</f>
        <v>5429.5999999996275</v>
      </c>
      <c r="CP37" s="325">
        <f t="shared" ref="CP37:CP40" si="827">CO37-CN37</f>
        <v>2429.5999999996275</v>
      </c>
      <c r="CQ37" s="325">
        <f>INDEX('SO MEI 2026 REV 4'!$B$6:$BH$52,MATCH(B37,'SO MEI 2026 REV 4'!$B$6:$B$52,0),MATCH($CQ$3,'SO MEI 2026 REV 4'!$B$5:$XH$5,0))</f>
        <v>0</v>
      </c>
      <c r="CR37" s="325">
        <f>INDEX('Summary sales'!$A$6:$BX$50,MATCH($B37,'Summary sales'!$A$6:$A$50,0),MATCH($CQ$3,'Summary sales'!$A$7:$BX$7,0))</f>
        <v>0</v>
      </c>
      <c r="CS37" s="325">
        <f t="shared" ref="CS37:CS43" si="828">CR37-CQ37</f>
        <v>0</v>
      </c>
      <c r="CT37" s="326">
        <f t="shared" ref="CT37:CT40" si="829">CO37/CN37</f>
        <v>1.8098666666665424</v>
      </c>
      <c r="CU37" s="325">
        <f>INDEX('SO MEI 2026 REV 4'!$B$6:$BH$52,MATCH(B37,'SO MEI 2026 REV 4'!$B$6:$B$52,0),MATCH($CU$3,'SO MEI 2026 REV 4'!$B$5:$XH$5,0))</f>
        <v>2000</v>
      </c>
      <c r="CV37" s="325">
        <f>INDEX('Summary sales'!$A$6:$BX$50,MATCH($B37,'Summary sales'!$A$6:$A$50,0),MATCH($CU$3,'Summary sales'!$A$7:$BX$7,0))</f>
        <v>4698.1300000000047</v>
      </c>
      <c r="CW37" s="325">
        <f t="shared" ref="CW37:CW40" si="830">CV37-CU37</f>
        <v>2698.1300000000047</v>
      </c>
      <c r="CX37" s="326">
        <f t="shared" ref="CX37:CX40" si="831">CV37/CU37</f>
        <v>2.3490650000000022</v>
      </c>
      <c r="CY37" s="325">
        <f>INDEX('SO MEI 2026 REV 4'!$B$6:$BH$52,MATCH(B37,'SO MEI 2026 REV 4'!$B$6:$B$52,0),MATCH($CY$3,'SO MEI 2026 REV 4'!$B$5:$XH$5,0))</f>
        <v>5000</v>
      </c>
      <c r="CZ37" s="325">
        <f>INDEX('Summary sales'!$A$6:$BX$50,MATCH($B37,'Summary sales'!$A$6:$A$50,0),MATCH($CY$3,'Summary sales'!$A$7:$BX$7,0))</f>
        <v>12355.40000000014</v>
      </c>
      <c r="DA37" s="325">
        <f t="shared" ref="DA37:DA40" si="832">CZ37-CY37</f>
        <v>7355.4000000001397</v>
      </c>
      <c r="DB37" s="326">
        <f t="shared" ref="DB37:DB40" si="833">CZ37/CY37</f>
        <v>2.4710800000000281</v>
      </c>
      <c r="DC37" s="325">
        <f>INDEX('SO MEI 2026 REV 4'!$B$6:$BH$52,MATCH(B37,'SO MEI 2026 REV 4'!$B$6:$B$52,0),MATCH($DC$3,'SO MEI 2026 REV 4'!$B$5:$XH$5,0))</f>
        <v>16000</v>
      </c>
      <c r="DD37" s="325">
        <f>INDEX('Summary sales'!$A$6:$BX$50,MATCH($B37,'Summary sales'!$A$6:$A$50,0),MATCH($DC$3,'Summary sales'!$A$7:$BX$7,0))</f>
        <v>16083.247000001371</v>
      </c>
      <c r="DE37" s="325">
        <f t="shared" ref="DE37:DE40" si="834">DD37-DC37</f>
        <v>83.247000001370907</v>
      </c>
      <c r="DF37" s="326">
        <f t="shared" ref="DF37:DF40" si="835">DD37/DC37</f>
        <v>1.0052029375000857</v>
      </c>
      <c r="DG37" s="325">
        <f>INDEX('SO MEI 2026 REV 4'!$B$6:$BH$52,MATCH(B37,'SO MEI 2026 REV 4'!$B$6:$B$52,0),MATCH($DG$3,'SO MEI 2026 REV 4'!$B$5:$XH$5,0))</f>
        <v>2020.8603225806426</v>
      </c>
      <c r="DH37" s="325">
        <f>INDEX('Summary sales'!$A$6:$BX$50,MATCH($B37,'Summary sales'!$A$6:$A$50,0),MATCH($DG$3,'Summary sales'!$A$7:$BX$7,0))</f>
        <v>1308.320000000298</v>
      </c>
      <c r="DI37" s="325">
        <f t="shared" ref="DI37:DI40" si="836">DH37-DG37</f>
        <v>-712.54032258034454</v>
      </c>
      <c r="DJ37" s="326">
        <f t="shared" ref="DJ37:DJ40" si="837">DH37/DG37</f>
        <v>0.64740743602188733</v>
      </c>
      <c r="DK37" s="325">
        <f>INDEX('SO MEI 2026 REV 4'!$B$6:$BH$52,MATCH(B37,'SO MEI 2026 REV 4'!$B$6:$B$52,0),MATCH($DK$3,'SO MEI 2026 REV 4'!$B$5:$XH$5,0))</f>
        <v>800</v>
      </c>
      <c r="DL37" s="325">
        <f>INDEX('Summary sales'!$A$6:$BX$50,MATCH($B37,'Summary sales'!$A$6:$A$50,0),MATCH($DK$3,'Summary sales'!$A$7:$BX$7,0))</f>
        <v>916.08000000007451</v>
      </c>
      <c r="DM37" s="325">
        <f t="shared" ref="DM37:DM40" si="838">DL37-DK37</f>
        <v>116.08000000007451</v>
      </c>
      <c r="DN37" s="326">
        <f t="shared" ref="DN37:DN40" si="839">DL37/DK37</f>
        <v>1.145100000000093</v>
      </c>
      <c r="DO37" s="325">
        <f>INDEX('SO MEI 2026 REV 4'!$B$6:$BH$52,MATCH(B37,'SO MEI 2026 REV 4'!$B$6:$B$52,0),MATCH($DO$3,'SO MEI 2026 REV 4'!$B$5:$XH$5,0))</f>
        <v>7200</v>
      </c>
      <c r="DP37" s="325">
        <f>INDEX('Summary sales'!$A$6:$BX$50,MATCH($B37,'Summary sales'!$A$6:$A$50,0),MATCH($DO$3,'Summary sales'!$A$7:$BX$7,0))</f>
        <v>7718.0599999995902</v>
      </c>
      <c r="DQ37" s="325">
        <f t="shared" ref="DQ37:DQ40" si="840">DP37-DO37</f>
        <v>518.05999999959022</v>
      </c>
      <c r="DR37" s="326">
        <f t="shared" ref="DR37:DR40" si="841">DP37/DO37</f>
        <v>1.0719527777777209</v>
      </c>
      <c r="DS37" s="325">
        <f>INDEX('SO MEI 2026 REV 4'!$B$6:$BH$52,MATCH(B37,'SO MEI 2026 REV 4'!$B$6:$B$52,0),MATCH($DS$3,'SO MEI 2026 REV 4'!$B$5:$XH$5,0))</f>
        <v>3499.876774193548</v>
      </c>
      <c r="DT37" s="325">
        <f>INDEX('Summary sales'!$A$6:$BX$50,MATCH($B37,'Summary sales'!$A$6:$A$50,0),MATCH($DS$3,'Summary sales'!$A$7:$BX$7,0))</f>
        <v>2458.9500000000116</v>
      </c>
      <c r="DU37" s="325">
        <f t="shared" ref="DU37:DU40" si="842">DT37-DS37</f>
        <v>-1040.9267741935364</v>
      </c>
      <c r="DV37" s="326">
        <f t="shared" ref="DV37:DV40" si="843">DT37/DS37</f>
        <v>0.70258187891961144</v>
      </c>
      <c r="DW37" s="325">
        <f>INDEX('SO MEI 2026 REV 4'!$B$6:$BH$52,MATCH(B37,'SO MEI 2026 REV 4'!$B$6:$B$52,0),MATCH($DW$3,'SO MEI 2026 REV 4'!$B$5:$XH$5,0))</f>
        <v>2043.2745161290325</v>
      </c>
      <c r="DX37" s="325">
        <f>INDEX('Summary sales'!$A$6:$BX$50,MATCH($B37,'Summary sales'!$A$6:$A$50,0),MATCH($DW$3,'Summary sales'!$A$7:$BX$7,0))</f>
        <v>1379.1000000000931</v>
      </c>
      <c r="DY37" s="325">
        <f t="shared" ref="DY37:DY40" si="844">DX37-DW37</f>
        <v>-664.17451612893933</v>
      </c>
      <c r="DZ37" s="326">
        <f t="shared" ref="DZ37:DZ40" si="845">DX37/DW37</f>
        <v>0.67494601881140637</v>
      </c>
      <c r="EA37" s="325">
        <f>INDEX('SO MEI 2026 REV 4'!$B$6:$BH$52,MATCH(B37,'SO MEI 2026 REV 4'!$B$6:$B$52,0),MATCH($EA$3,'SO MEI 2026 REV 4'!$B$5:$XH$5,0))</f>
        <v>1999.5303225806451</v>
      </c>
      <c r="EB37" s="325">
        <f>INDEX('Summary sales'!$A$6:$BX$50,MATCH($B37,'Summary sales'!$A$6:$A$50,0),MATCH($EA$3,'Summary sales'!$A$7:$BX$7,0))</f>
        <v>2219.6100000001024</v>
      </c>
      <c r="EC37" s="325">
        <f t="shared" ref="EC37:EC40" si="846">EB37-EA37</f>
        <v>220.07967741945731</v>
      </c>
      <c r="ED37" s="326">
        <f t="shared" ref="ED37:ED40" si="847">EB37/EA37</f>
        <v>1.110065686393501</v>
      </c>
      <c r="EE37" s="325">
        <f>INDEX('SO MEI 2026 REV 4'!$B$6:$BH$52,MATCH(B37,'SO MEI 2026 REV 4'!$B$6:$B$52,0),MATCH($EE$3,'SO MEI 2026 REV 4'!$B$5:$XH$5,0))</f>
        <v>1000</v>
      </c>
      <c r="EF37" s="325">
        <f>INDEX('Summary sales'!$A$6:$BX$50,MATCH($B37,'Summary sales'!$A$6:$A$50,0),MATCH($EE$3,'Summary sales'!$A$7:$BX$7,0))</f>
        <v>1355.7799999999115</v>
      </c>
      <c r="EG37" s="325">
        <f t="shared" ref="EG37:EG40" si="848">EF37-EE37</f>
        <v>355.77999999991152</v>
      </c>
      <c r="EH37" s="326">
        <f t="shared" ref="EH37:EH40" si="849">EF37/EE37</f>
        <v>1.3557799999999116</v>
      </c>
      <c r="EI37" s="325">
        <f>INDEX('SO MEI 2026 REV 4'!$B$6:$BH$52,MATCH(B37,'SO MEI 2026 REV 4'!$B$6:$B$52,0),MATCH($EI$3,'SO MEI 2026 REV 4'!$B$5:$XH$5,0))</f>
        <v>11007.047419354845</v>
      </c>
      <c r="EJ37" s="325">
        <f>INDEX('Summary sales'!$A$6:$BX$50,MATCH($B37,'Summary sales'!$A$6:$A$50,0),MATCH($EI$3,'Summary sales'!$A$7:$BX$7,0))</f>
        <v>12850.700000000186</v>
      </c>
      <c r="EK37" s="325">
        <f t="shared" ref="EK37:EK40" si="850">EJ37-EI37</f>
        <v>1843.652580645341</v>
      </c>
      <c r="EL37" s="326">
        <f t="shared" ref="EL37:EL40" si="851">EJ37/EI37</f>
        <v>1.1674974687038646</v>
      </c>
      <c r="EM37" s="325">
        <f>INDEX('SO MEI 2026 REV 4'!$B$6:$BH$52,MATCH(B37,'SO MEI 2026 REV 4'!$B$6:$B$52,0),MATCH($EM$3,'SO MEI 2026 REV 4'!$B$5:$XH$5,0))</f>
        <v>1519.5448387096778</v>
      </c>
      <c r="EN37" s="325">
        <f>INDEX('Summary sales'!$A$6:$BX$50,MATCH($B37,'Summary sales'!$A$6:$A$50,0),MATCH($EM$3,'Summary sales'!$A$7:$BX$7,0))</f>
        <v>2319.8900000001304</v>
      </c>
      <c r="EO37" s="325">
        <f t="shared" ref="EO37:EO40" si="852">EN37-EM37</f>
        <v>800.34516129045255</v>
      </c>
      <c r="EP37" s="326">
        <f t="shared" ref="EP37:EP40" si="853">EN37/EM37</f>
        <v>1.5267005888224174</v>
      </c>
      <c r="EQ37" s="325">
        <f>INDEX('SO MEI 2026 REV 4'!$B$6:$BH$52,MATCH(B37,'SO MEI 2026 REV 4'!$B$6:$B$52,0),MATCH($EQ$3,'SO MEI 2026 REV 4'!$B$5:$XH$5,0))</f>
        <v>3999.6741935483842</v>
      </c>
      <c r="ER37" s="325">
        <f>INDEX('Summary sales'!$A$6:$BX$50,MATCH($B37,'Summary sales'!$A$6:$A$50,0),MATCH($EQ$3,'Summary sales'!$A$7:$BX$7,0))</f>
        <v>2353.6499999994412</v>
      </c>
      <c r="ES37" s="325">
        <f t="shared" ref="ES37:ES40" si="854">ER37-EQ37</f>
        <v>-1646.024193548943</v>
      </c>
      <c r="ET37" s="326">
        <f t="shared" ref="ET37:ET40" si="855">ER37/EQ37</f>
        <v>0.58846043105109958</v>
      </c>
      <c r="EU37" s="325">
        <f>INDEX('SO MEI 2026 REV 4'!$B$6:$BH$52,MATCH(B37,'SO MEI 2026 REV 4'!$B$6:$B$52,0),MATCH($EU$3,'SO MEI 2026 REV 4'!$B$5:$XH$5,0))</f>
        <v>7000</v>
      </c>
      <c r="EV37" s="325">
        <f>INDEX('Summary sales'!$A$6:$BX$50,MATCH(B37,'Summary sales'!$A$6:$A$50,0),MATCH($EU$3,'Summary sales'!$A$7:$BX$7,0))</f>
        <v>10567.119999999879</v>
      </c>
      <c r="EW37" s="325">
        <f t="shared" ref="EW37:EW40" si="856">EV37-EU37</f>
        <v>3567.1199999998789</v>
      </c>
      <c r="EX37" s="326">
        <f t="shared" ref="EX37:EX40" si="857">EV37/EU37</f>
        <v>1.5095885714285542</v>
      </c>
      <c r="EY37" s="325">
        <f>INDEX('SO MEI 2026 REV 4'!$B$6:$BH$52,MATCH(B37,'SO MEI 2026 REV 4'!$B$6:$B$52,0),MATCH($EY$3,'SO MEI 2026 REV 4'!$B$5:$XH$5,0))</f>
        <v>0</v>
      </c>
      <c r="EZ37" s="325">
        <f>INDEX('Summary sales'!$A$6:$BX$50,MATCH($B37,'Summary sales'!$A$6:$A$50,0),MATCH($EY$3,'Summary sales'!$A$7:$BX$7,0))</f>
        <v>5887.4699999999721</v>
      </c>
      <c r="FA37" s="325">
        <f t="shared" ref="FA37:FA40" si="858">EZ37-EY37</f>
        <v>5887.4699999999721</v>
      </c>
      <c r="FB37" s="326" t="e">
        <f t="shared" ref="FB37:FB40" si="859">EZ37/EY37</f>
        <v>#DIV/0!</v>
      </c>
      <c r="FC37" s="325">
        <f>INDEX('SO MEI 2026 REV 4'!$B$6:$BH$52,MATCH(B37,'SO MEI 2026 REV 4'!$B$6:$B$52,0),MATCH($FC$3,'SO MEI 2026 REV 4'!$B$5:$XH$5,0))</f>
        <v>42000</v>
      </c>
      <c r="FD37" s="325">
        <f>INDEX('Summary sales'!$A$6:$BX$50,MATCH($B37,'Summary sales'!$A$6:$A$50,0),MATCH($FC$3,'Summary sales'!$A$7:$BX$7,0))</f>
        <v>47145.010000001639</v>
      </c>
      <c r="FE37" s="325">
        <f t="shared" ref="FE37:FE40" si="860">FD37-FC37</f>
        <v>5145.0100000016391</v>
      </c>
      <c r="FF37" s="326">
        <f t="shared" ref="FF37:FF40" si="861">FD37/FC37</f>
        <v>1.1225002380952771</v>
      </c>
      <c r="FG37" s="325">
        <f>INDEX('SO MEI 2026 REV 4'!$B$6:$BH$52,MATCH(B37,'SO MEI 2026 REV 4'!$B$6:$B$52,0),MATCH($FG$3,'SO MEI 2026 REV 4'!$B$5:$XH$5,0))</f>
        <v>8000</v>
      </c>
      <c r="FH37" s="325">
        <f>INDEX('Summary sales'!$A$6:$BX$50,MATCH(B37,'Summary sales'!$A$6:$A$50,0),MATCH($FG$3,'Summary sales'!$A$7:$BX$7,0))</f>
        <v>9297.8400000000838</v>
      </c>
      <c r="FI37" s="325">
        <f t="shared" ref="FI37:FI40" si="862">FH37-FG37</f>
        <v>1297.8400000000838</v>
      </c>
      <c r="FJ37" s="326">
        <f t="shared" ref="FJ37:FJ40" si="863">FH37/FG37</f>
        <v>1.1622300000000105</v>
      </c>
      <c r="FK37" s="325">
        <f>INDEX('SO MEI 2026 REV 4'!$B$6:$BH$52,MATCH(B37,'SO MEI 2026 REV 4'!$B$6:$B$52,0),MATCH($FK$3,'SO MEI 2026 REV 4'!$B$5:$XH$5,0))</f>
        <v>3500</v>
      </c>
      <c r="FL37" s="325">
        <f>INDEX('Summary sales'!$A$6:$BX$50,MATCH(B37,'Summary sales'!$A$6:$A$50,0),MATCH($FK$3,'Summary sales'!$A$7:$BX$7,0))</f>
        <v>3377.7999999998137</v>
      </c>
      <c r="FM37" s="325">
        <f t="shared" ref="FM37:FM40" si="864">FL37-FK37</f>
        <v>-122.20000000018626</v>
      </c>
      <c r="FN37" s="326">
        <f t="shared" ref="FN37:FN40" si="865">FL37/FK37</f>
        <v>0.96508571428566103</v>
      </c>
      <c r="FO37" s="325">
        <f>INDEX('SO MEI 2026 REV 4'!$B$6:$BH$52,MATCH(B37,'SO MEI 2026 REV 4'!$B$6:$B$52,0),MATCH($FO$3,'SO MEI 2026 REV 4'!$B$5:$XH$5,0))</f>
        <v>726.8151612903232</v>
      </c>
      <c r="FP37" s="325">
        <f>INDEX('Summary sales'!$A$6:$BX$50,MATCH(B37,'Summary sales'!$A$6:$A$50,0),MATCH($FO$3,'Summary sales'!$A$7:$BX$7,0))</f>
        <v>747.57999999995809</v>
      </c>
      <c r="FQ37" s="325">
        <f t="shared" ref="FQ37:FQ40" si="866">FP37-FO37</f>
        <v>20.764838709634887</v>
      </c>
      <c r="FR37" s="326">
        <f t="shared" ref="FR37:FR40" si="867">FP37/FO37</f>
        <v>1.0285696278993008</v>
      </c>
      <c r="FS37" s="325">
        <f>INDEX('SO MEI 2026 REV 4'!$B$6:$BH$52,MATCH(B37,'SO MEI 2026 REV 4'!$B$6:$B$52,0),MATCH($FS$3,'SO MEI 2026 REV 4'!$B$5:$XH$5,0))</f>
        <v>3018.0416129032269</v>
      </c>
      <c r="FT37" s="325">
        <f>INDEX('Summary sales'!$A$6:$BX$50,MATCH(B37,'Summary sales'!$A$6:$A$50,0),MATCH($FS$3,'Summary sales'!$A$7:$BX$7,0))</f>
        <v>0</v>
      </c>
      <c r="FU37" s="325">
        <f t="shared" ref="FU37:FU40" si="868">FT37-FS37</f>
        <v>-3018.0416129032269</v>
      </c>
      <c r="FV37" s="326">
        <f t="shared" ref="FV37:FV40" si="869">FT37/FS37</f>
        <v>0</v>
      </c>
      <c r="FW37" s="325">
        <f>INDEX('SO MEI 2026 REV 4'!$B$6:$BH$52,MATCH(B37,'SO MEI 2026 REV 4'!$B$6:$B$52,0),MATCH($FW$3,'SO MEI 2026 REV 4'!$B$5:$XH$5,0))</f>
        <v>2044.9996774193546</v>
      </c>
      <c r="FX37" s="325">
        <f>INDEX('Summary sales'!$A$6:$BX$50,MATCH(B37,'Summary sales'!$A$6:$A$50,0),MATCH($FW$3,'Summary sales'!$A$7:$BX$7,0))</f>
        <v>1520.8100000000559</v>
      </c>
      <c r="FY37" s="325">
        <f t="shared" ref="FY37:FY40" si="870">FX37-FW37</f>
        <v>-524.18967741929873</v>
      </c>
      <c r="FZ37" s="326">
        <f t="shared" ref="FZ37:FZ40" si="871">FX37/FW37</f>
        <v>0.74367248894592042</v>
      </c>
      <c r="GA37" s="325">
        <f>INDEX('SO MEI 2026 REV 4'!$B$6:$BH$52,MATCH(B37,'SO MEI 2026 REV 4'!$B$6:$B$52,0),MATCH($GA$3,'SO MEI 2026 REV 4'!$B$5:$XH$5,0))</f>
        <v>369.61070967741654</v>
      </c>
      <c r="GB37" s="325">
        <f>INDEX('Summary sales'!$A$6:$BX$50,MATCH(B37,'Summary sales'!$A$6:$A$50,0),MATCH($GA$3,'Summary sales'!$A$7:$BX$7,0))</f>
        <v>979.81400000001304</v>
      </c>
      <c r="GC37" s="325">
        <f t="shared" ref="GC37:GC40" si="872">GB37-GA37</f>
        <v>610.20329032259656</v>
      </c>
      <c r="GD37" s="326">
        <f t="shared" ref="GD37:GD40" si="873">GB37/GA37</f>
        <v>2.6509350902065605</v>
      </c>
      <c r="GE37" s="325">
        <f>INDEX('SO MEI 2026 REV 4'!$B$6:$BH$52,MATCH(B37,'SO MEI 2026 REV 4'!$B$6:$B$52,0),MATCH($GE$3,'SO MEI 2026 REV 4'!$B$5:$XH$5,0))</f>
        <v>0</v>
      </c>
      <c r="GF37" s="325">
        <f>INDEX('Summary sales'!$A$6:$BX$50,MATCH(B37,'Summary sales'!$A$6:$A$50,0),MATCH($GE$3,'Summary sales'!$A$7:$BX$7,0))</f>
        <v>0</v>
      </c>
      <c r="GG37" s="325">
        <f t="shared" ref="GG37:GG40" si="874">GF37-GE37</f>
        <v>0</v>
      </c>
      <c r="GH37" s="326" t="e">
        <f t="shared" ref="GH37:GH40" si="875">GF37/GE37</f>
        <v>#DIV/0!</v>
      </c>
      <c r="GI37" s="325">
        <f>INDEX('SO MEI 2026 REV 4'!$B$6:$BH$52,MATCH(B37,'SO MEI 2026 REV 4'!$B$6:$B$52,0),MATCH($GI$3,'SO MEI 2026 REV 4'!$B$5:$XH$5,0))</f>
        <v>0</v>
      </c>
      <c r="GJ37" s="325">
        <f>INDEX('Summary sales'!$A$6:$BX$50,MATCH($B37,'Summary sales'!$A$6:$A$50,0),MATCH($GI$3,'Summary sales'!$A$7:$BX$7,0))</f>
        <v>0</v>
      </c>
      <c r="GK37" s="325">
        <f t="shared" ref="GK37:GK40" si="876">GJ37-GI37</f>
        <v>0</v>
      </c>
      <c r="GL37" s="326" t="e">
        <f t="shared" ref="GL37:GL40" si="877">GJ37/GI37</f>
        <v>#DIV/0!</v>
      </c>
      <c r="GM37" s="325">
        <f>INDEX('SO MEI 2026 REV 4'!$B$6:$BH$52,MATCH(B37,'SO MEI 2026 REV 4'!$B$6:$B$52,0),MATCH($GM$3,'SO MEI 2026 REV 4'!$B$5:$XH$5,0))</f>
        <v>1121.900322580635</v>
      </c>
      <c r="GN37" s="325">
        <f>INDEX('Summary sales'!$A$6:$BX$50,MATCH($B37,'Summary sales'!$A$6:$A$50,0),MATCH($GM$3,'Summary sales'!$A$7:$BX$7,0))</f>
        <v>1077.6200000001118</v>
      </c>
      <c r="GO37" s="325">
        <f t="shared" ref="GO37:GO40" si="878">GN37-GM37</f>
        <v>-44.280322580523261</v>
      </c>
      <c r="GP37" s="326">
        <f t="shared" ref="GP37:GP40" si="879">GN37/GM37</f>
        <v>0.96053096546164807</v>
      </c>
      <c r="GQ37" s="325">
        <f>INDEX('SO MEI 2026 REV 4'!$B$6:$BH$52,MATCH(B37,'SO MEI 2026 REV 4'!$B$6:$B$52,0),MATCH($GQ$3,'SO MEI 2026 REV 4'!$B$5:$XH$5,0))</f>
        <v>1800</v>
      </c>
      <c r="GR37" s="325">
        <f>INDEX('Summary sales'!$A$6:$BX$50,MATCH(B37,'Summary sales'!$A$6:$A$50,0),MATCH($GQ$3,'Summary sales'!$A$7:$BX$7,0))</f>
        <v>1966.3530000000028</v>
      </c>
      <c r="GS37" s="325">
        <f t="shared" ref="GS37:GS40" si="880">GR37-GQ37</f>
        <v>166.35300000000279</v>
      </c>
      <c r="GT37" s="326">
        <f t="shared" ref="GT37:GT40" si="881">GR37/GQ37</f>
        <v>1.0924183333333348</v>
      </c>
      <c r="GU37" s="325">
        <f>INDEX('SO MEI 2026 REV 4'!$B$6:$BH$52,MATCH(B37,'SO MEI 2026 REV 4'!$B$6:$B$52,0),MATCH($GU$3,'SO MEI 2026 REV 4'!$B$5:$XH$5,0))</f>
        <v>2499.7025806451697</v>
      </c>
      <c r="GV37" s="325">
        <f>INDEX('Summary sales'!$A$6:$BX$50,MATCH(B37,'Summary sales'!$A$6:$A$50,0),MATCH($GU$3,'Summary sales'!$A$7:$BX$7,0))</f>
        <v>2501.5</v>
      </c>
      <c r="GW37" s="325">
        <f t="shared" ref="GW37:GW40" si="882">GV37-GU37</f>
        <v>1.7974193548302537</v>
      </c>
      <c r="GX37" s="326">
        <f t="shared" ref="GX37:GX40" si="883">GV37/GU37</f>
        <v>1.0007190532860779</v>
      </c>
      <c r="GY37" s="325">
        <f>INDEX('SO MEI 2026 REV 4'!$B$6:$BH$52,MATCH(B37,'SO MEI 2026 REV 4'!$B$6:$B$52,0),MATCH($GY$3,'SO MEI 2026 REV 4'!$B$5:$XH$5,0))</f>
        <v>0</v>
      </c>
      <c r="GZ37" s="325">
        <f>INDEX('Summary sales'!$A$6:$BX$50,MATCH(B37,'Summary sales'!$A$6:$A$50,0),MATCH($GY$3,'Summary sales'!$A$7:$BX$7,0))</f>
        <v>0</v>
      </c>
      <c r="HA37" s="325">
        <f t="shared" ref="HA37:HA40" si="884">GZ37-GY37</f>
        <v>0</v>
      </c>
      <c r="HB37" s="326" t="e">
        <f t="shared" ref="HB37:HB40" si="885">GZ37/GY37</f>
        <v>#DIV/0!</v>
      </c>
      <c r="HC37" s="325">
        <f>INDEX('SO MEI 2026 REV 4'!$B$6:$BH$52,MATCH(B37,'SO MEI 2026 REV 4'!$B$6:$B$52,0),MATCH($HC$3,'SO MEI 2026 REV 4'!$B$5:$XH$5,0))</f>
        <v>15000</v>
      </c>
      <c r="HD37" s="325">
        <f>INDEX('Summary sales'!$A$6:$BX$50,MATCH(B37,'Summary sales'!$A$6:$A$50,0),MATCH($HC$3,'Summary sales'!$A$7:$BX$7,0))</f>
        <v>9174.234999999404</v>
      </c>
      <c r="HE37" s="325">
        <f t="shared" ref="HE37:HE40" si="886">HD37-HC37</f>
        <v>-5825.765000000596</v>
      </c>
      <c r="HF37" s="366">
        <f t="shared" ref="HF37:HF40" si="887">HD37/HC37</f>
        <v>0.61161566666662692</v>
      </c>
    </row>
    <row r="38" spans="1:214" ht="15" customHeight="1">
      <c r="A38" s="641"/>
      <c r="B38" s="323">
        <f t="shared" ref="B38:B40" si="888">B37+1</f>
        <v>46168</v>
      </c>
      <c r="C38" s="324" t="str">
        <f t="shared" si="780"/>
        <v>Sel</v>
      </c>
      <c r="D38" s="325">
        <f t="shared" si="781"/>
        <v>196277.55361290323</v>
      </c>
      <c r="E38" s="325">
        <f t="shared" ca="1" si="782"/>
        <v>174275.70699999359</v>
      </c>
      <c r="F38" s="325">
        <f t="shared" ca="1" si="783"/>
        <v>-22001.846612909634</v>
      </c>
      <c r="G38" s="326">
        <f t="shared" ca="1" si="784"/>
        <v>0.88790441796364816</v>
      </c>
      <c r="H38" s="325">
        <f>INDEX('SO MEI 2026 REV 4'!$B$6:$BH$52,MATCH(B38,'SO MEI 2026 REV 4'!$B$6:$B$52,0),MATCH($H$3,'SO MEI 2026 REV 4'!$B$5:$XH$5,0))</f>
        <v>1199.5729032258068</v>
      </c>
      <c r="I38" s="325">
        <f>INDEX('Summary sales'!$A$6:$BX$50,MATCH(B38,'Summary sales'!$A$6:$A$50,0),MATCH($H$3,'Summary sales'!$A$7:$BX$7,0))</f>
        <v>1199.6499999999069</v>
      </c>
      <c r="J38" s="325">
        <f t="shared" si="785"/>
        <v>7.7096774100027687E-2</v>
      </c>
      <c r="K38" s="326">
        <f t="shared" si="786"/>
        <v>1.0000642701864078</v>
      </c>
      <c r="L38" s="325">
        <f>INDEX('SO MEI 2026 REV 4'!$B$6:$BH$52,MATCH(B38,'SO MEI 2026 REV 4'!$B$6:$B$52,0),MATCH($L$3,'SO MEI 2026 REV 4'!$B$5:$XH$5,0))</f>
        <v>2000</v>
      </c>
      <c r="M38" s="325">
        <f>INDEX('Summary sales'!$A$6:$BX$50,MATCH($B38,'Summary sales'!$A$6:$A$50,0),MATCH($L$3,'Summary sales'!$A$7:$BX$7,0))</f>
        <v>902.94999999925494</v>
      </c>
      <c r="N38" s="325">
        <f t="shared" si="787"/>
        <v>-1097.0500000007451</v>
      </c>
      <c r="O38" s="326">
        <f t="shared" si="788"/>
        <v>0.45147499999962748</v>
      </c>
      <c r="P38" s="325">
        <f>INDEX('SO MEI 2026 REV 4'!$B$6:$BH$52,MATCH(B38,'SO MEI 2026 REV 4'!$B$6:$B$52,0),MATCH($P$3,'SO MEI 2026 REV 4'!$B$5:$XH$5,0))</f>
        <v>1129.7312903225857</v>
      </c>
      <c r="Q38" s="325">
        <f>INDEX('Summary sales'!$A$6:$BX$50,MATCH($B38,'Summary sales'!$A$6:$A$50,0),MATCH($P$3,'Summary sales'!$A$7:$BX$7,0))</f>
        <v>895.16999999992549</v>
      </c>
      <c r="R38" s="325">
        <f t="shared" si="789"/>
        <v>-234.56129032266017</v>
      </c>
      <c r="S38" s="326">
        <f t="shared" si="790"/>
        <v>0.79237426427687674</v>
      </c>
      <c r="T38" s="325">
        <f>INDEX('SO MEI 2026 REV 4'!$B$6:$BH$52,MATCH(B38,'SO MEI 2026 REV 4'!$B$6:$B$52,0),MATCH($T$3,'SO MEI 2026 REV 4'!$B$5:$XH$5,0))</f>
        <v>3282.5161290322658</v>
      </c>
      <c r="U38" s="325">
        <f>INDEX('Summary sales'!$A$6:$BX$50,MATCH($B38,'Summary sales'!$A$6:$A$50,0),MATCH($T$3,'Summary sales'!$A$7:$BX$7,0))</f>
        <v>685.10000000009313</v>
      </c>
      <c r="V38" s="325">
        <f t="shared" si="791"/>
        <v>-2597.4161290321726</v>
      </c>
      <c r="W38" s="326">
        <f t="shared" si="792"/>
        <v>0.20871184575171325</v>
      </c>
      <c r="X38" s="325">
        <f>INDEX('SO MEI 2026 REV 4'!$B$6:$BH$52,MATCH(B38,'SO MEI 2026 REV 4'!$B$6:$B$52,0),MATCH($X$3,'SO MEI 2026 REV 4'!$B$5:$XH$5,0))</f>
        <v>644.02064516129087</v>
      </c>
      <c r="Y38" s="325">
        <f>INDEX('Summary sales'!$A$6:$BX$50,MATCH($B38,'Summary sales'!$A$6:$A$50,0),MATCH($X$3,'Summary sales'!$A$7:$BX$7,0))</f>
        <v>698.72999999998137</v>
      </c>
      <c r="Z38" s="325">
        <f t="shared" si="793"/>
        <v>54.709354838690501</v>
      </c>
      <c r="AA38" s="326">
        <f t="shared" si="794"/>
        <v>1.0849496910537533</v>
      </c>
      <c r="AB38" s="325">
        <f>INDEX('SO MEI 2026 REV 4'!$B$6:$BH$52,MATCH(B38,'SO MEI 2026 REV 4'!$B$6:$B$52,0),MATCH($AB$3,'SO MEI 2026 REV 4'!$B$5:$XH$5,0))</f>
        <v>0</v>
      </c>
      <c r="AC38" s="325">
        <f>INDEX('Summary sales'!$A$6:$BX$50,MATCH($B38,'Summary sales'!$A$6:$A$50,0),MATCH($AB$3,'Summary sales'!$A$7:$BX$7,0))</f>
        <v>0</v>
      </c>
      <c r="AD38" s="325">
        <f t="shared" si="795"/>
        <v>0</v>
      </c>
      <c r="AE38" s="326" t="e">
        <f t="shared" si="796"/>
        <v>#DIV/0!</v>
      </c>
      <c r="AF38" s="325">
        <f>INDEX('SO MEI 2026 REV 4'!$B$6:$BH$52,MATCH(B38,'SO MEI 2026 REV 4'!$B$6:$B$52,0),MATCH($AF$3,'SO MEI 2026 REV 4'!$B$5:$XH$5,0))</f>
        <v>499.97064516129024</v>
      </c>
      <c r="AG38" s="325">
        <f>INDEX('Summary sales'!$A$6:$BX$50,MATCH($B38,'Summary sales'!$A$6:$A$50,0),MATCH($AF$3,'Summary sales'!$A$7:$BX$7,0))</f>
        <v>0</v>
      </c>
      <c r="AH38" s="325">
        <f t="shared" si="797"/>
        <v>-499.97064516129024</v>
      </c>
      <c r="AI38" s="326">
        <f t="shared" si="798"/>
        <v>0</v>
      </c>
      <c r="AJ38" s="325">
        <f>INDEX('SO MEI 2026 REV 4'!$B$6:$BH$52,MATCH(B38,'SO MEI 2026 REV 4'!$B$6:$B$52,0),MATCH($AJ$3,'SO MEI 2026 REV 4'!$B$5:$XH$5,0))</f>
        <v>603.76322580644887</v>
      </c>
      <c r="AK38" s="325">
        <f>INDEX('Summary sales'!$A$6:$BX$50,MATCH($B38,'Summary sales'!$A$6:$A$50,0),MATCH($AJ$3,'Summary sales'!$A$7:$BX$7,0))</f>
        <v>905.0899999999674</v>
      </c>
      <c r="AL38" s="325">
        <f t="shared" si="799"/>
        <v>301.32677419351853</v>
      </c>
      <c r="AM38" s="326">
        <f t="shared" si="800"/>
        <v>1.4990810326200892</v>
      </c>
      <c r="AN38" s="325">
        <f>INDEX('SO MEI 2026 REV 4'!$B$6:$BH$52,MATCH(B38,'SO MEI 2026 REV 4'!$B$6:$B$52,0),MATCH($AN$3,'SO MEI 2026 REV 4'!$B$5:$XH$5,0))</f>
        <v>673.27548387096704</v>
      </c>
      <c r="AO38" s="325">
        <f>INDEX('Summary sales'!$A$6:$BX$50,MATCH($B38,'Summary sales'!$A$6:$A$50,0),MATCH($AN$3,'Summary sales'!$A$7:$BX$7,0))</f>
        <v>539.33000000007451</v>
      </c>
      <c r="AP38" s="325">
        <f t="shared" si="801"/>
        <v>-133.94548387089253</v>
      </c>
      <c r="AQ38" s="326">
        <f t="shared" si="802"/>
        <v>0.8010539711014294</v>
      </c>
      <c r="AR38" s="325">
        <f>INDEX('SO MEI 2026 REV 4'!$B$6:$BH$52,MATCH(B38,'SO MEI 2026 REV 4'!$B$6:$B$52,0),MATCH($AR$3,'SO MEI 2026 REV 4'!$B$5:$XH$5,0))</f>
        <v>5514.1990322580623</v>
      </c>
      <c r="AS38" s="325">
        <f>INDEX('Summary sales'!$A$6:$BX$50,MATCH($B38,'Summary sales'!$A$6:$A$50,0),MATCH($AR$3,'Summary sales'!$A$7:$BX$7,0))</f>
        <v>5523.3100000005215</v>
      </c>
      <c r="AT38" s="325">
        <f t="shared" si="803"/>
        <v>9.1109677424592519</v>
      </c>
      <c r="AU38" s="326">
        <f t="shared" si="804"/>
        <v>1.0016522740091824</v>
      </c>
      <c r="AV38" s="325">
        <f>INDEX('SO MEI 2026 REV 4'!$B$6:$BH$52,MATCH(B38,'SO MEI 2026 REV 4'!$B$6:$B$52,0),MATCH($AV$3,'SO MEI 2026 REV 4'!$B$5:$XH$5,0))</f>
        <v>6600.0622580645213</v>
      </c>
      <c r="AW38" s="325">
        <f>INDEX('Summary sales'!$A$6:$BX$50,MATCH($B38,'Summary sales'!$A$6:$A$50,0),MATCH($AV$3,'Summary sales'!$A$7:$BX$7,0))</f>
        <v>3725.019999999553</v>
      </c>
      <c r="AX38" s="325">
        <f t="shared" si="805"/>
        <v>-2875.0422580649683</v>
      </c>
      <c r="AY38" s="326">
        <f t="shared" si="806"/>
        <v>0.56439164576788714</v>
      </c>
      <c r="AZ38" s="325">
        <f>INDEX('SO MEI 2026 REV 4'!$B$6:$BH$52,MATCH(B38,'SO MEI 2026 REV 4'!$B$6:$B$52,0),MATCH($AZ$3,'SO MEI 2026 REV 4'!$B$5:$XH$5,0))</f>
        <v>1000</v>
      </c>
      <c r="BA38" s="325">
        <f>INDEX('Summary sales'!$A$6:$BX$50,MATCH($B38,'Summary sales'!$A$6:$A$50,0),MATCH($AZ$3,'Summary sales'!$A$7:$BX$7,0))</f>
        <v>727.38999999989755</v>
      </c>
      <c r="BB38" s="325">
        <f t="shared" si="807"/>
        <v>-272.61000000010245</v>
      </c>
      <c r="BC38" s="326">
        <f t="shared" si="808"/>
        <v>0.72738999999989751</v>
      </c>
      <c r="BD38" s="325">
        <f>INDEX('SO MEI 2026 REV 4'!$B$6:$BH$52,MATCH(B38,'SO MEI 2026 REV 4'!$B$6:$B$52,0),MATCH($BD$3,'SO MEI 2026 REV 4'!$B$5:$XH$5,0))</f>
        <v>500</v>
      </c>
      <c r="BE38" s="325">
        <f>INDEX('Summary sales'!$A$6:$BX$50,MATCH($B38,'Summary sales'!$A$6:$A$50,0),MATCH($BD$3,'Summary sales'!$A$7:$BX$7,0))</f>
        <v>643.42000000000553</v>
      </c>
      <c r="BF38" s="325">
        <f t="shared" si="809"/>
        <v>143.42000000000553</v>
      </c>
      <c r="BG38" s="326">
        <f t="shared" si="810"/>
        <v>1.2868400000000111</v>
      </c>
      <c r="BH38" s="325">
        <f>INDEX('SO MEI 2026 REV 4'!$B$6:$BH$52,MATCH(B38,'SO MEI 2026 REV 4'!$B$6:$B$52,0),MATCH($BH$3,'SO MEI 2026 REV 4'!$B$5:$XH$5,0))</f>
        <v>4000</v>
      </c>
      <c r="BI38" s="325">
        <f>INDEX('Summary sales'!$A$6:$BX$50,MATCH($B38,'Summary sales'!$A$6:$A$50,0),MATCH($BH$3,'Summary sales'!$A$7:$BX$7,0))</f>
        <v>3761.3700000001118</v>
      </c>
      <c r="BJ38" s="325">
        <f t="shared" si="811"/>
        <v>-238.62999999988824</v>
      </c>
      <c r="BK38" s="326">
        <f t="shared" si="812"/>
        <v>0.94034250000002795</v>
      </c>
      <c r="BL38" s="325">
        <f>INDEX('SO MEI 2026 REV 4'!$B$6:$BH$52,MATCH(B38,'SO MEI 2026 REV 4'!$B$6:$B$52,0),MATCH($BL$3,'SO MEI 2026 REV 4'!$B$5:$XH$5,0))</f>
        <v>9000.0570967741915</v>
      </c>
      <c r="BM38" s="325">
        <f>INDEX('Summary sales'!$A$6:$BX$50,MATCH($B38,'Summary sales'!$A$6:$A$50,0),MATCH($BL$3,'Summary sales'!$A$7:$BX$7,0))</f>
        <v>7153.2099999999627</v>
      </c>
      <c r="BN38" s="325">
        <f t="shared" si="813"/>
        <v>-1846.8470967742287</v>
      </c>
      <c r="BO38" s="326">
        <f t="shared" si="814"/>
        <v>0.7947960688564768</v>
      </c>
      <c r="BP38" s="325">
        <f>INDEX('SO MEI 2026 REV 4'!$B$6:$BH$52,MATCH(B38,'SO MEI 2026 REV 4'!$B$6:$B$52,0),MATCH($BP$3,'SO MEI 2026 REV 4'!$B$5:$XH$5,0))</f>
        <v>1300</v>
      </c>
      <c r="BQ38" s="325">
        <f>INDEX('Summary sales'!$A$6:$BX$50,MATCH($B38,'Summary sales'!$A$6:$A$50,0),MATCH($BP$3,'Summary sales'!$A$7:$BX$7,0))</f>
        <v>1405.7399999999907</v>
      </c>
      <c r="BR38" s="325">
        <f t="shared" si="815"/>
        <v>105.73999999999069</v>
      </c>
      <c r="BS38" s="326">
        <f t="shared" si="816"/>
        <v>1.0813384615384545</v>
      </c>
      <c r="BT38" s="325">
        <f>INDEX('SO MEI 2026 REV 4'!$B$6:$BH$52,MATCH(B38,'SO MEI 2026 REV 4'!$B$6:$B$52,0),MATCH($BT$3,'SO MEI 2026 REV 4'!$B$5:$XH$5,0))</f>
        <v>1000</v>
      </c>
      <c r="BU38" s="325">
        <f>INDEX('Summary sales'!$A$6:$BX$50,MATCH($B38,'Summary sales'!$A$6:$A$50,0),MATCH($BT$3,'Summary sales'!$A$7:$BX$7,0))</f>
        <v>1567.0349999999162</v>
      </c>
      <c r="BV38" s="325">
        <f t="shared" si="817"/>
        <v>567.03499999991618</v>
      </c>
      <c r="BW38" s="326">
        <f t="shared" si="818"/>
        <v>1.5670349999999162</v>
      </c>
      <c r="BX38" s="325">
        <f>INDEX('SO MEI 2026 REV 4'!$B$6:$BH$52,MATCH(B38,'SO MEI 2026 REV 4'!$B$6:$B$52,0),MATCH($BX$3,'SO MEI 2026 REV 4'!$B$5:$XH$5,0))</f>
        <v>5500</v>
      </c>
      <c r="BY38" s="325">
        <f ca="1">INDEX('Summary sales'!$A$6:$BX$50,MATCH($B38,'Summary sales'!$A$6:$A$50,0),MATCH($BX$3,'Summary sales'!$A$7:$BX$7,0))</f>
        <v>4961.3899999999994</v>
      </c>
      <c r="BZ38" s="325">
        <f t="shared" ca="1" si="819"/>
        <v>-538.61000000000058</v>
      </c>
      <c r="CA38" s="326">
        <f t="shared" ca="1" si="820"/>
        <v>0.90207090909090903</v>
      </c>
      <c r="CB38" s="325">
        <f>INDEX('SO MEI 2026 REV 4'!$B$6:$BH$52,MATCH(B38,'SO MEI 2026 REV 4'!$B$6:$B$52,0),MATCH($CB$3,'SO MEI 2026 REV 4'!$B$5:$XH$5,0))</f>
        <v>70.054838709677327</v>
      </c>
      <c r="CC38" s="325">
        <f>INDEX('Summary sales'!$A$6:$BX$50,MATCH($B38,'Summary sales'!$A$6:$A$50,0),MATCH($CB$3,'Summary sales'!$A$7:$BX$7,0))</f>
        <v>0</v>
      </c>
      <c r="CD38" s="325">
        <f t="shared" si="821"/>
        <v>-70.054838709677327</v>
      </c>
      <c r="CE38" s="326">
        <f t="shared" si="822"/>
        <v>0</v>
      </c>
      <c r="CF38" s="325">
        <f>INDEX('SO MEI 2026 REV 4'!$B$6:$BH$52,MATCH(B38,'SO MEI 2026 REV 4'!$B$6:$B$52,0),MATCH($CF$3,'SO MEI 2026 REV 4'!$B$5:$XH$5,0))</f>
        <v>89.451612903225808</v>
      </c>
      <c r="CG38" s="325">
        <f>INDEX('Summary sales'!$A$6:$BX$50,MATCH($B38,'Summary sales'!$A$6:$A$50,0),MATCH($CF$3,'Summary sales'!$A$7:$BX$7,0))</f>
        <v>55.363000000012107</v>
      </c>
      <c r="CH38" s="325">
        <f t="shared" si="823"/>
        <v>-34.088612903213701</v>
      </c>
      <c r="CI38" s="326">
        <f t="shared" si="824"/>
        <v>0.61891561485769031</v>
      </c>
      <c r="CJ38" s="325">
        <f>INDEX('SO MEI 2026 REV 4'!$B$6:$BH$52,MATCH(B38,'SO MEI 2026 REV 4'!$B$6:$B$52,0),MATCH($CJ$3,'SO MEI 2026 REV 4'!$B$5:$XH$5,0))</f>
        <v>3500</v>
      </c>
      <c r="CK38" s="325">
        <f>INDEX('Summary sales'!$A$6:$BX$50,MATCH($B38,'Summary sales'!$A$6:$A$50,0),MATCH($CJ$3,'Summary sales'!$A$7:$BX$7,0))</f>
        <v>2775.7000000001863</v>
      </c>
      <c r="CL38" s="325">
        <f t="shared" si="825"/>
        <v>-724.29999999981374</v>
      </c>
      <c r="CM38" s="326">
        <f t="shared" si="826"/>
        <v>0.79305714285719608</v>
      </c>
      <c r="CN38" s="325">
        <f>INDEX('SO MEI 2026 REV 4'!$B$6:$BH$52,MATCH(B38,'SO MEI 2026 REV 4'!$B$6:$B$52,0),MATCH($CN$3,'SO MEI 2026 REV 4'!$B$5:$XH$5,0))</f>
        <v>3000</v>
      </c>
      <c r="CO38" s="325">
        <f>INDEX('Summary sales'!$A$6:$BX$50,MATCH($B38,'Summary sales'!$A$6:$A$50,0),MATCH($CN$3,'Summary sales'!$A$7:$BX$7,0))</f>
        <v>3339.7000000001863</v>
      </c>
      <c r="CP38" s="325">
        <f t="shared" si="827"/>
        <v>339.70000000018626</v>
      </c>
      <c r="CQ38" s="325">
        <f>INDEX('SO MEI 2026 REV 4'!$B$6:$BH$52,MATCH(B38,'SO MEI 2026 REV 4'!$B$6:$B$52,0),MATCH($CQ$3,'SO MEI 2026 REV 4'!$B$5:$XH$5,0))</f>
        <v>0</v>
      </c>
      <c r="CR38" s="325">
        <f>INDEX('Summary sales'!$A$6:$BX$50,MATCH($B38,'Summary sales'!$A$6:$A$50,0),MATCH($CQ$3,'Summary sales'!$A$7:$BX$7,0))</f>
        <v>0</v>
      </c>
      <c r="CS38" s="325">
        <f t="shared" si="828"/>
        <v>0</v>
      </c>
      <c r="CT38" s="326">
        <f t="shared" si="829"/>
        <v>1.1132333333333955</v>
      </c>
      <c r="CU38" s="325">
        <f>INDEX('SO MEI 2026 REV 4'!$B$6:$BH$52,MATCH(B38,'SO MEI 2026 REV 4'!$B$6:$B$52,0),MATCH($CU$3,'SO MEI 2026 REV 4'!$B$5:$XH$5,0))</f>
        <v>2000</v>
      </c>
      <c r="CV38" s="325">
        <f>INDEX('Summary sales'!$A$6:$BX$50,MATCH($B38,'Summary sales'!$A$6:$A$50,0),MATCH($CU$3,'Summary sales'!$A$7:$BX$7,0))</f>
        <v>2895.3299999999581</v>
      </c>
      <c r="CW38" s="325">
        <f t="shared" si="830"/>
        <v>895.32999999995809</v>
      </c>
      <c r="CX38" s="326">
        <f t="shared" si="831"/>
        <v>1.4476649999999791</v>
      </c>
      <c r="CY38" s="325">
        <f>INDEX('SO MEI 2026 REV 4'!$B$6:$BH$52,MATCH(B38,'SO MEI 2026 REV 4'!$B$6:$B$52,0),MATCH($CY$3,'SO MEI 2026 REV 4'!$B$5:$XH$5,0))</f>
        <v>5000</v>
      </c>
      <c r="CZ38" s="325">
        <f>INDEX('Summary sales'!$A$6:$BX$50,MATCH($B38,'Summary sales'!$A$6:$A$50,0),MATCH($CY$3,'Summary sales'!$A$7:$BX$7,0))</f>
        <v>4990.0999999998603</v>
      </c>
      <c r="DA38" s="325">
        <f t="shared" si="832"/>
        <v>-9.9000000001396984</v>
      </c>
      <c r="DB38" s="326">
        <f t="shared" si="833"/>
        <v>0.99801999999997204</v>
      </c>
      <c r="DC38" s="325">
        <f>INDEX('SO MEI 2026 REV 4'!$B$6:$BH$52,MATCH(B38,'SO MEI 2026 REV 4'!$B$6:$B$52,0),MATCH($DC$3,'SO MEI 2026 REV 4'!$B$5:$XH$5,0))</f>
        <v>16000</v>
      </c>
      <c r="DD38" s="325">
        <f>INDEX('Summary sales'!$A$6:$BX$50,MATCH($B38,'Summary sales'!$A$6:$A$50,0),MATCH($DC$3,'Summary sales'!$A$7:$BX$7,0))</f>
        <v>9895.2459999993443</v>
      </c>
      <c r="DE38" s="325">
        <f t="shared" si="834"/>
        <v>-6104.7540000006557</v>
      </c>
      <c r="DF38" s="326">
        <f t="shared" si="835"/>
        <v>0.61845287499995905</v>
      </c>
      <c r="DG38" s="325">
        <f>INDEX('SO MEI 2026 REV 4'!$B$6:$BH$52,MATCH(B38,'SO MEI 2026 REV 4'!$B$6:$B$52,0),MATCH($DG$3,'SO MEI 2026 REV 4'!$B$5:$XH$5,0))</f>
        <v>2020.8603225806426</v>
      </c>
      <c r="DH38" s="325">
        <f>INDEX('Summary sales'!$A$6:$BX$50,MATCH($B38,'Summary sales'!$A$6:$A$50,0),MATCH($DG$3,'Summary sales'!$A$7:$BX$7,0))</f>
        <v>1004.2799999993294</v>
      </c>
      <c r="DI38" s="325">
        <f t="shared" si="836"/>
        <v>-1016.5803225813131</v>
      </c>
      <c r="DJ38" s="326">
        <f t="shared" si="837"/>
        <v>0.49695666186214293</v>
      </c>
      <c r="DK38" s="325">
        <f>INDEX('SO MEI 2026 REV 4'!$B$6:$BH$52,MATCH(B38,'SO MEI 2026 REV 4'!$B$6:$B$52,0),MATCH($DK$3,'SO MEI 2026 REV 4'!$B$5:$XH$5,0))</f>
        <v>800</v>
      </c>
      <c r="DL38" s="325">
        <f>INDEX('Summary sales'!$A$6:$BX$50,MATCH($B38,'Summary sales'!$A$6:$A$50,0),MATCH($DK$3,'Summary sales'!$A$7:$BX$7,0))</f>
        <v>888.86999999999534</v>
      </c>
      <c r="DM38" s="325">
        <f t="shared" si="838"/>
        <v>88.869999999995343</v>
      </c>
      <c r="DN38" s="326">
        <f t="shared" si="839"/>
        <v>1.1110874999999942</v>
      </c>
      <c r="DO38" s="325">
        <f>INDEX('SO MEI 2026 REV 4'!$B$6:$BH$52,MATCH(B38,'SO MEI 2026 REV 4'!$B$6:$B$52,0),MATCH($DO$3,'SO MEI 2026 REV 4'!$B$5:$XH$5,0))</f>
        <v>7200</v>
      </c>
      <c r="DP38" s="325">
        <f>INDEX('Summary sales'!$A$6:$BX$50,MATCH($B38,'Summary sales'!$A$6:$A$50,0),MATCH($DO$3,'Summary sales'!$A$7:$BX$7,0))</f>
        <v>6994.6900000004098</v>
      </c>
      <c r="DQ38" s="325">
        <f t="shared" si="840"/>
        <v>-205.30999999959022</v>
      </c>
      <c r="DR38" s="326">
        <f t="shared" si="841"/>
        <v>0.97148472222227911</v>
      </c>
      <c r="DS38" s="325">
        <f>INDEX('SO MEI 2026 REV 4'!$B$6:$BH$52,MATCH(B38,'SO MEI 2026 REV 4'!$B$6:$B$52,0),MATCH($DS$3,'SO MEI 2026 REV 4'!$B$5:$XH$5,0))</f>
        <v>3499.876774193548</v>
      </c>
      <c r="DT38" s="325">
        <f>INDEX('Summary sales'!$A$6:$BX$50,MATCH($B38,'Summary sales'!$A$6:$A$50,0),MATCH($DS$3,'Summary sales'!$A$7:$BX$7,0))</f>
        <v>2292.4799999999814</v>
      </c>
      <c r="DU38" s="325">
        <f t="shared" si="842"/>
        <v>-1207.3967741935667</v>
      </c>
      <c r="DV38" s="326">
        <f t="shared" si="843"/>
        <v>0.65501734715452131</v>
      </c>
      <c r="DW38" s="325">
        <f>INDEX('SO MEI 2026 REV 4'!$B$6:$BH$52,MATCH(B38,'SO MEI 2026 REV 4'!$B$6:$B$52,0),MATCH($DW$3,'SO MEI 2026 REV 4'!$B$5:$XH$5,0))</f>
        <v>2043.2745161290325</v>
      </c>
      <c r="DX38" s="325">
        <f>INDEX('Summary sales'!$A$6:$BX$50,MATCH($B38,'Summary sales'!$A$6:$A$50,0),MATCH($DW$3,'Summary sales'!$A$7:$BX$7,0))</f>
        <v>0</v>
      </c>
      <c r="DY38" s="325">
        <f t="shared" si="844"/>
        <v>-2043.2745161290325</v>
      </c>
      <c r="DZ38" s="326">
        <f t="shared" si="845"/>
        <v>0</v>
      </c>
      <c r="EA38" s="325">
        <f>INDEX('SO MEI 2026 REV 4'!$B$6:$BH$52,MATCH(B38,'SO MEI 2026 REV 4'!$B$6:$B$52,0),MATCH($EA$3,'SO MEI 2026 REV 4'!$B$5:$XH$5,0))</f>
        <v>1999.5303225806451</v>
      </c>
      <c r="EB38" s="325">
        <f>INDEX('Summary sales'!$A$6:$BX$50,MATCH($B38,'Summary sales'!$A$6:$A$50,0),MATCH($EA$3,'Summary sales'!$A$7:$BX$7,0))</f>
        <v>2123.9799999999814</v>
      </c>
      <c r="EC38" s="325">
        <f t="shared" si="846"/>
        <v>124.44967741933624</v>
      </c>
      <c r="ED38" s="326">
        <f t="shared" si="847"/>
        <v>1.0622394549429579</v>
      </c>
      <c r="EE38" s="325">
        <f>INDEX('SO MEI 2026 REV 4'!$B$6:$BH$52,MATCH(B38,'SO MEI 2026 REV 4'!$B$6:$B$52,0),MATCH($EE$3,'SO MEI 2026 REV 4'!$B$5:$XH$5,0))</f>
        <v>1000</v>
      </c>
      <c r="EF38" s="325">
        <f>INDEX('Summary sales'!$A$6:$BX$50,MATCH($B38,'Summary sales'!$A$6:$A$50,0),MATCH($EE$3,'Summary sales'!$A$7:$BX$7,0))</f>
        <v>401.98000000009779</v>
      </c>
      <c r="EG38" s="325">
        <f t="shared" si="848"/>
        <v>-598.01999999990221</v>
      </c>
      <c r="EH38" s="326">
        <f t="shared" si="849"/>
        <v>0.40198000000009781</v>
      </c>
      <c r="EI38" s="325">
        <f>INDEX('SO MEI 2026 REV 4'!$B$6:$BH$52,MATCH(B38,'SO MEI 2026 REV 4'!$B$6:$B$52,0),MATCH($EI$3,'SO MEI 2026 REV 4'!$B$5:$XH$5,0))</f>
        <v>11007.047419354845</v>
      </c>
      <c r="EJ38" s="325">
        <f>INDEX('Summary sales'!$A$6:$BX$50,MATCH($B38,'Summary sales'!$A$6:$A$50,0),MATCH($EI$3,'Summary sales'!$A$7:$BX$7,0))</f>
        <v>8860.6500000003725</v>
      </c>
      <c r="EK38" s="325">
        <f t="shared" si="850"/>
        <v>-2146.3974193544727</v>
      </c>
      <c r="EL38" s="326">
        <f t="shared" si="851"/>
        <v>0.80499789475057248</v>
      </c>
      <c r="EM38" s="325">
        <f>INDEX('SO MEI 2026 REV 4'!$B$6:$BH$52,MATCH(B38,'SO MEI 2026 REV 4'!$B$6:$B$52,0),MATCH($EM$3,'SO MEI 2026 REV 4'!$B$5:$XH$5,0))</f>
        <v>1519.5448387096778</v>
      </c>
      <c r="EN38" s="325">
        <f>INDEX('Summary sales'!$A$6:$BX$50,MATCH($B38,'Summary sales'!$A$6:$A$50,0),MATCH($EM$3,'Summary sales'!$A$7:$BX$7,0))</f>
        <v>1923.4199999999255</v>
      </c>
      <c r="EO38" s="325">
        <f t="shared" si="852"/>
        <v>403.87516129024766</v>
      </c>
      <c r="EP38" s="326">
        <f t="shared" si="853"/>
        <v>1.2657869323771969</v>
      </c>
      <c r="EQ38" s="325">
        <f>INDEX('SO MEI 2026 REV 4'!$B$6:$BH$52,MATCH(B38,'SO MEI 2026 REV 4'!$B$6:$B$52,0),MATCH($EQ$3,'SO MEI 2026 REV 4'!$B$5:$XH$5,0))</f>
        <v>3999.6741935483842</v>
      </c>
      <c r="ER38" s="325">
        <f>INDEX('Summary sales'!$A$6:$BX$50,MATCH($B38,'Summary sales'!$A$6:$A$50,0),MATCH($EQ$3,'Summary sales'!$A$7:$BX$7,0))</f>
        <v>2447.3300000000745</v>
      </c>
      <c r="ES38" s="325">
        <f t="shared" si="854"/>
        <v>-1552.3441935483097</v>
      </c>
      <c r="ET38" s="326">
        <f t="shared" si="855"/>
        <v>0.61188233880342158</v>
      </c>
      <c r="EU38" s="325">
        <f>INDEX('SO MEI 2026 REV 4'!$B$6:$BH$52,MATCH(B38,'SO MEI 2026 REV 4'!$B$6:$B$52,0),MATCH($EU$3,'SO MEI 2026 REV 4'!$B$5:$XH$5,0))</f>
        <v>7000</v>
      </c>
      <c r="EV38" s="325">
        <f>INDEX('Summary sales'!$A$6:$BX$50,MATCH(B38,'Summary sales'!$A$6:$A$50,0),MATCH($EU$3,'Summary sales'!$A$7:$BX$7,0))</f>
        <v>6257.2800000000279</v>
      </c>
      <c r="EW38" s="325">
        <f t="shared" si="856"/>
        <v>-742.71999999997206</v>
      </c>
      <c r="EX38" s="326">
        <f t="shared" si="857"/>
        <v>0.89389714285714683</v>
      </c>
      <c r="EY38" s="325">
        <f>INDEX('SO MEI 2026 REV 4'!$B$6:$BH$52,MATCH(B38,'SO MEI 2026 REV 4'!$B$6:$B$52,0),MATCH($EY$3,'SO MEI 2026 REV 4'!$B$5:$XH$5,0))</f>
        <v>0</v>
      </c>
      <c r="EZ38" s="325">
        <f>INDEX('Summary sales'!$A$6:$BX$50,MATCH($B38,'Summary sales'!$A$6:$A$50,0),MATCH($EY$3,'Summary sales'!$A$7:$BX$7,0))</f>
        <v>8097.2800000000279</v>
      </c>
      <c r="FA38" s="325">
        <f t="shared" si="858"/>
        <v>8097.2800000000279</v>
      </c>
      <c r="FB38" s="326" t="e">
        <f t="shared" si="859"/>
        <v>#DIV/0!</v>
      </c>
      <c r="FC38" s="325">
        <f>INDEX('SO MEI 2026 REV 4'!$B$6:$BH$52,MATCH(B38,'SO MEI 2026 REV 4'!$B$6:$B$52,0),MATCH($FC$3,'SO MEI 2026 REV 4'!$B$5:$XH$5,0))</f>
        <v>42000</v>
      </c>
      <c r="FD38" s="325">
        <f>INDEX('Summary sales'!$A$6:$BX$50,MATCH($B38,'Summary sales'!$A$6:$A$50,0),MATCH($FC$3,'Summary sales'!$A$7:$BX$7,0))</f>
        <v>40116.049999998882</v>
      </c>
      <c r="FE38" s="325">
        <f t="shared" si="860"/>
        <v>-1883.9500000011176</v>
      </c>
      <c r="FF38" s="326">
        <f t="shared" si="861"/>
        <v>0.95514404761902105</v>
      </c>
      <c r="FG38" s="325">
        <f>INDEX('SO MEI 2026 REV 4'!$B$6:$BH$52,MATCH(B38,'SO MEI 2026 REV 4'!$B$6:$B$52,0),MATCH($FG$3,'SO MEI 2026 REV 4'!$B$5:$XH$5,0))</f>
        <v>8000</v>
      </c>
      <c r="FH38" s="325">
        <f>INDEX('Summary sales'!$A$6:$BX$50,MATCH(B38,'Summary sales'!$A$6:$A$50,0),MATCH($FG$3,'Summary sales'!$A$7:$BX$7,0))</f>
        <v>6055.9299999999348</v>
      </c>
      <c r="FI38" s="325">
        <f t="shared" si="862"/>
        <v>-1944.0700000000652</v>
      </c>
      <c r="FJ38" s="326">
        <f t="shared" si="863"/>
        <v>0.7569912499999919</v>
      </c>
      <c r="FK38" s="325">
        <f>INDEX('SO MEI 2026 REV 4'!$B$6:$BH$52,MATCH(B38,'SO MEI 2026 REV 4'!$B$6:$B$52,0),MATCH($FK$3,'SO MEI 2026 REV 4'!$B$5:$XH$5,0))</f>
        <v>3500</v>
      </c>
      <c r="FL38" s="325">
        <f>INDEX('Summary sales'!$A$6:$BX$50,MATCH(B38,'Summary sales'!$A$6:$A$50,0),MATCH($FK$3,'Summary sales'!$A$7:$BX$7,0))</f>
        <v>1088.3999999994412</v>
      </c>
      <c r="FM38" s="325">
        <f t="shared" si="864"/>
        <v>-2411.6000000005588</v>
      </c>
      <c r="FN38" s="326">
        <f t="shared" si="865"/>
        <v>0.31097142857126892</v>
      </c>
      <c r="FO38" s="325">
        <f>INDEX('SO MEI 2026 REV 4'!$B$6:$BH$52,MATCH(B38,'SO MEI 2026 REV 4'!$B$6:$B$52,0),MATCH($FO$3,'SO MEI 2026 REV 4'!$B$5:$XH$5,0))</f>
        <v>726.8151612903232</v>
      </c>
      <c r="FP38" s="325">
        <f>INDEX('Summary sales'!$A$6:$BX$50,MATCH(B38,'Summary sales'!$A$6:$A$50,0),MATCH($FO$3,'Summary sales'!$A$7:$BX$7,0))</f>
        <v>548.18000000005122</v>
      </c>
      <c r="FQ38" s="325">
        <f t="shared" si="866"/>
        <v>-178.63516129027198</v>
      </c>
      <c r="FR38" s="326">
        <f t="shared" si="867"/>
        <v>0.75422202121769311</v>
      </c>
      <c r="FS38" s="325">
        <f>INDEX('SO MEI 2026 REV 4'!$B$6:$BH$52,MATCH(B38,'SO MEI 2026 REV 4'!$B$6:$B$52,0),MATCH($FS$3,'SO MEI 2026 REV 4'!$B$5:$XH$5,0))</f>
        <v>3018.0416129032269</v>
      </c>
      <c r="FT38" s="325">
        <f>INDEX('Summary sales'!$A$6:$BX$50,MATCH(B38,'Summary sales'!$A$6:$A$50,0),MATCH($FS$3,'Summary sales'!$A$7:$BX$7,0))</f>
        <v>0</v>
      </c>
      <c r="FU38" s="325">
        <f t="shared" si="868"/>
        <v>-3018.0416129032269</v>
      </c>
      <c r="FV38" s="326">
        <f t="shared" si="869"/>
        <v>0</v>
      </c>
      <c r="FW38" s="325">
        <f>INDEX('SO MEI 2026 REV 4'!$B$6:$BH$52,MATCH(B38,'SO MEI 2026 REV 4'!$B$6:$B$52,0),MATCH($FW$3,'SO MEI 2026 REV 4'!$B$5:$XH$5,0))</f>
        <v>2044.9996774193546</v>
      </c>
      <c r="FX38" s="325">
        <f>INDEX('Summary sales'!$A$6:$BX$50,MATCH(B38,'Summary sales'!$A$6:$A$50,0),MATCH($FW$3,'Summary sales'!$A$7:$BX$7,0))</f>
        <v>3543.2199999999721</v>
      </c>
      <c r="FY38" s="325">
        <f t="shared" si="870"/>
        <v>1498.2203225806174</v>
      </c>
      <c r="FZ38" s="326">
        <f t="shared" si="871"/>
        <v>1.7326261901768443</v>
      </c>
      <c r="GA38" s="325">
        <f>INDEX('SO MEI 2026 REV 4'!$B$6:$BH$52,MATCH(B38,'SO MEI 2026 REV 4'!$B$6:$B$52,0),MATCH($GA$3,'SO MEI 2026 REV 4'!$B$5:$XH$5,0))</f>
        <v>369.61070967741654</v>
      </c>
      <c r="GB38" s="325">
        <f>INDEX('Summary sales'!$A$6:$BX$50,MATCH(B38,'Summary sales'!$A$6:$A$50,0),MATCH($GA$3,'Summary sales'!$A$7:$BX$7,0))</f>
        <v>934.25199999997858</v>
      </c>
      <c r="GC38" s="325">
        <f t="shared" si="872"/>
        <v>564.6412903225621</v>
      </c>
      <c r="GD38" s="326">
        <f t="shared" si="873"/>
        <v>2.5276648526103624</v>
      </c>
      <c r="GE38" s="325">
        <f>INDEX('SO MEI 2026 REV 4'!$B$6:$BH$52,MATCH(B38,'SO MEI 2026 REV 4'!$B$6:$B$52,0),MATCH($GE$3,'SO MEI 2026 REV 4'!$B$5:$XH$5,0))</f>
        <v>0</v>
      </c>
      <c r="GF38" s="325">
        <f>INDEX('Summary sales'!$A$6:$BX$50,MATCH(B38,'Summary sales'!$A$6:$A$50,0),MATCH($GE$3,'Summary sales'!$A$7:$BX$7,0))</f>
        <v>0</v>
      </c>
      <c r="GG38" s="325">
        <f t="shared" si="874"/>
        <v>0</v>
      </c>
      <c r="GH38" s="326" t="e">
        <f t="shared" si="875"/>
        <v>#DIV/0!</v>
      </c>
      <c r="GI38" s="325">
        <f>INDEX('SO MEI 2026 REV 4'!$B$6:$BH$52,MATCH(B38,'SO MEI 2026 REV 4'!$B$6:$B$52,0),MATCH($GI$3,'SO MEI 2026 REV 4'!$B$5:$XH$5,0))</f>
        <v>0</v>
      </c>
      <c r="GJ38" s="325">
        <f>INDEX('Summary sales'!$A$6:$BX$50,MATCH($B38,'Summary sales'!$A$6:$A$50,0),MATCH($GI$3,'Summary sales'!$A$7:$BX$7,0))</f>
        <v>0</v>
      </c>
      <c r="GK38" s="325">
        <f t="shared" si="876"/>
        <v>0</v>
      </c>
      <c r="GL38" s="326" t="e">
        <f t="shared" si="877"/>
        <v>#DIV/0!</v>
      </c>
      <c r="GM38" s="325">
        <f>INDEX('SO MEI 2026 REV 4'!$B$6:$BH$52,MATCH(B38,'SO MEI 2026 REV 4'!$B$6:$B$52,0),MATCH($GM$3,'SO MEI 2026 REV 4'!$B$5:$XH$5,0))</f>
        <v>1121.900322580635</v>
      </c>
      <c r="GN38" s="325">
        <f>INDEX('Summary sales'!$A$6:$BX$50,MATCH($B38,'Summary sales'!$A$6:$A$50,0),MATCH($GM$3,'Summary sales'!$A$7:$BX$7,0))</f>
        <v>1586.1399999996647</v>
      </c>
      <c r="GO38" s="325">
        <f t="shared" si="878"/>
        <v>464.2396774190297</v>
      </c>
      <c r="GP38" s="326">
        <f t="shared" si="879"/>
        <v>1.4137976147035676</v>
      </c>
      <c r="GQ38" s="325">
        <f>INDEX('SO MEI 2026 REV 4'!$B$6:$BH$52,MATCH(B38,'SO MEI 2026 REV 4'!$B$6:$B$52,0),MATCH($GQ$3,'SO MEI 2026 REV 4'!$B$5:$XH$5,0))</f>
        <v>1800</v>
      </c>
      <c r="GR38" s="325">
        <f>INDEX('Summary sales'!$A$6:$BX$50,MATCH(B38,'Summary sales'!$A$6:$A$50,0),MATCH($GQ$3,'Summary sales'!$A$7:$BX$7,0))</f>
        <v>1967.9139999999898</v>
      </c>
      <c r="GS38" s="325">
        <f t="shared" si="880"/>
        <v>167.91399999998976</v>
      </c>
      <c r="GT38" s="326">
        <f t="shared" si="881"/>
        <v>1.0932855555555498</v>
      </c>
      <c r="GU38" s="325">
        <f>INDEX('SO MEI 2026 REV 4'!$B$6:$BH$52,MATCH(B38,'SO MEI 2026 REV 4'!$B$6:$B$52,0),MATCH($GU$3,'SO MEI 2026 REV 4'!$B$5:$XH$5,0))</f>
        <v>2499.7025806451697</v>
      </c>
      <c r="GV38" s="325">
        <f>INDEX('Summary sales'!$A$6:$BX$50,MATCH(B38,'Summary sales'!$A$6:$A$50,0),MATCH($GU$3,'Summary sales'!$A$7:$BX$7,0))</f>
        <v>0</v>
      </c>
      <c r="GW38" s="325">
        <f t="shared" si="882"/>
        <v>-2499.7025806451697</v>
      </c>
      <c r="GX38" s="326">
        <f t="shared" si="883"/>
        <v>0</v>
      </c>
      <c r="GY38" s="325">
        <f>INDEX('SO MEI 2026 REV 4'!$B$6:$BH$52,MATCH(B38,'SO MEI 2026 REV 4'!$B$6:$B$52,0),MATCH($GY$3,'SO MEI 2026 REV 4'!$B$5:$XH$5,0))</f>
        <v>0</v>
      </c>
      <c r="GZ38" s="325">
        <f>INDEX('Summary sales'!$A$6:$BX$50,MATCH(B38,'Summary sales'!$A$6:$A$50,0),MATCH($GY$3,'Summary sales'!$A$7:$BX$7,0))</f>
        <v>0</v>
      </c>
      <c r="HA38" s="325">
        <f t="shared" si="884"/>
        <v>0</v>
      </c>
      <c r="HB38" s="326" t="e">
        <f t="shared" si="885"/>
        <v>#DIV/0!</v>
      </c>
      <c r="HC38" s="325">
        <f>INDEX('SO MEI 2026 REV 4'!$B$6:$BH$52,MATCH(B38,'SO MEI 2026 REV 4'!$B$6:$B$52,0),MATCH($HC$3,'SO MEI 2026 REV 4'!$B$5:$XH$5,0))</f>
        <v>15000</v>
      </c>
      <c r="HD38" s="325">
        <f>INDEX('Summary sales'!$A$6:$BX$50,MATCH(B38,'Summary sales'!$A$6:$A$50,0),MATCH($HC$3,'Summary sales'!$A$7:$BX$7,0))</f>
        <v>17898.036999996752</v>
      </c>
      <c r="HE38" s="325">
        <f t="shared" si="886"/>
        <v>2898.0369999967515</v>
      </c>
      <c r="HF38" s="366">
        <f t="shared" si="887"/>
        <v>1.19320246666645</v>
      </c>
    </row>
    <row r="39" spans="1:214" ht="15" customHeight="1">
      <c r="A39" s="641"/>
      <c r="B39" s="323">
        <f t="shared" si="888"/>
        <v>46169</v>
      </c>
      <c r="C39" s="324" t="str">
        <f t="shared" si="780"/>
        <v>Rab</v>
      </c>
      <c r="D39" s="325">
        <f t="shared" si="781"/>
        <v>116944.64064516129</v>
      </c>
      <c r="E39" s="325">
        <f t="shared" ca="1" si="782"/>
        <v>117433.94200000084</v>
      </c>
      <c r="F39" s="325">
        <f t="shared" ca="1" si="783"/>
        <v>489.30135483955382</v>
      </c>
      <c r="G39" s="326">
        <f t="shared" ca="1" si="784"/>
        <v>1.0041840425704005</v>
      </c>
      <c r="H39" s="325">
        <f>INDEX('SO MEI 2026 REV 4'!$B$6:$BH$52,MATCH(B39,'SO MEI 2026 REV 4'!$B$6:$B$52,0),MATCH($H$3,'SO MEI 2026 REV 4'!$B$5:$XH$5,0))</f>
        <v>0</v>
      </c>
      <c r="I39" s="325">
        <f>INDEX('Summary sales'!$A$6:$BX$50,MATCH(B39,'Summary sales'!$A$6:$A$50,0),MATCH($H$3,'Summary sales'!$A$7:$BX$7,0))</f>
        <v>0</v>
      </c>
      <c r="J39" s="325">
        <f t="shared" si="785"/>
        <v>0</v>
      </c>
      <c r="K39" s="326" t="e">
        <f t="shared" si="786"/>
        <v>#DIV/0!</v>
      </c>
      <c r="L39" s="325">
        <f>INDEX('SO MEI 2026 REV 4'!$B$6:$BH$52,MATCH(B39,'SO MEI 2026 REV 4'!$B$6:$B$52,0),MATCH($L$3,'SO MEI 2026 REV 4'!$B$5:$XH$5,0))</f>
        <v>0</v>
      </c>
      <c r="M39" s="325">
        <f>INDEX('Summary sales'!$A$6:$BX$50,MATCH($B39,'Summary sales'!$A$6:$A$50,0),MATCH($L$3,'Summary sales'!$A$7:$BX$7,0))</f>
        <v>511.66000000014901</v>
      </c>
      <c r="N39" s="325">
        <f t="shared" si="787"/>
        <v>511.66000000014901</v>
      </c>
      <c r="O39" s="326" t="e">
        <f t="shared" si="788"/>
        <v>#DIV/0!</v>
      </c>
      <c r="P39" s="325">
        <f>INDEX('SO MEI 2026 REV 4'!$B$6:$BH$52,MATCH(B39,'SO MEI 2026 REV 4'!$B$6:$B$52,0),MATCH($P$3,'SO MEI 2026 REV 4'!$B$5:$XH$5,0))</f>
        <v>500</v>
      </c>
      <c r="Q39" s="325">
        <f>INDEX('Summary sales'!$A$6:$BX$50,MATCH($B39,'Summary sales'!$A$6:$A$50,0),MATCH($P$3,'Summary sales'!$A$7:$BX$7,0))</f>
        <v>427</v>
      </c>
      <c r="R39" s="325">
        <f t="shared" si="789"/>
        <v>-73</v>
      </c>
      <c r="S39" s="326">
        <f t="shared" si="790"/>
        <v>0.85399999999999998</v>
      </c>
      <c r="T39" s="325">
        <f>INDEX('SO MEI 2026 REV 4'!$B$6:$BH$52,MATCH(B39,'SO MEI 2026 REV 4'!$B$6:$B$52,0),MATCH($T$3,'SO MEI 2026 REV 4'!$B$5:$XH$5,0))</f>
        <v>1000</v>
      </c>
      <c r="U39" s="325">
        <f>INDEX('Summary sales'!$A$6:$BX$50,MATCH($B39,'Summary sales'!$A$6:$A$50,0),MATCH($T$3,'Summary sales'!$A$7:$BX$7,0))</f>
        <v>0</v>
      </c>
      <c r="V39" s="325">
        <f t="shared" si="791"/>
        <v>-1000</v>
      </c>
      <c r="W39" s="326">
        <f t="shared" si="792"/>
        <v>0</v>
      </c>
      <c r="X39" s="325">
        <f>INDEX('SO MEI 2026 REV 4'!$B$6:$BH$52,MATCH(B39,'SO MEI 2026 REV 4'!$B$6:$B$52,0),MATCH($X$3,'SO MEI 2026 REV 4'!$B$5:$XH$5,0))</f>
        <v>644.02064516129087</v>
      </c>
      <c r="Y39" s="325">
        <f>INDEX('Summary sales'!$A$6:$BX$50,MATCH($B39,'Summary sales'!$A$6:$A$50,0),MATCH($X$3,'Summary sales'!$A$7:$BX$7,0))</f>
        <v>624.77000000001863</v>
      </c>
      <c r="Z39" s="325">
        <f t="shared" si="793"/>
        <v>-19.250645161272246</v>
      </c>
      <c r="AA39" s="326">
        <f t="shared" si="794"/>
        <v>0.97010865209693542</v>
      </c>
      <c r="AB39" s="325">
        <f>INDEX('SO MEI 2026 REV 4'!$B$6:$BH$52,MATCH(B39,'SO MEI 2026 REV 4'!$B$6:$B$52,0),MATCH($AB$3,'SO MEI 2026 REV 4'!$B$5:$XH$5,0))</f>
        <v>0</v>
      </c>
      <c r="AC39" s="325">
        <f>INDEX('Summary sales'!$A$6:$BX$50,MATCH($B39,'Summary sales'!$A$6:$A$50,0),MATCH($AB$3,'Summary sales'!$A$7:$BX$7,0))</f>
        <v>0</v>
      </c>
      <c r="AD39" s="325">
        <f t="shared" si="795"/>
        <v>0</v>
      </c>
      <c r="AE39" s="326" t="e">
        <f t="shared" si="796"/>
        <v>#DIV/0!</v>
      </c>
      <c r="AF39" s="325">
        <f>INDEX('SO MEI 2026 REV 4'!$B$6:$BH$52,MATCH(B39,'SO MEI 2026 REV 4'!$B$6:$B$52,0),MATCH($AF$3,'SO MEI 2026 REV 4'!$B$5:$XH$5,0))</f>
        <v>499.97064516129024</v>
      </c>
      <c r="AG39" s="325">
        <f>INDEX('Summary sales'!$A$6:$BX$50,MATCH($B39,'Summary sales'!$A$6:$A$50,0),MATCH($AF$3,'Summary sales'!$A$7:$BX$7,0))</f>
        <v>0</v>
      </c>
      <c r="AH39" s="325">
        <f t="shared" si="797"/>
        <v>-499.97064516129024</v>
      </c>
      <c r="AI39" s="326">
        <f t="shared" si="798"/>
        <v>0</v>
      </c>
      <c r="AJ39" s="325">
        <f>INDEX('SO MEI 2026 REV 4'!$B$6:$BH$52,MATCH(B39,'SO MEI 2026 REV 4'!$B$6:$B$52,0),MATCH($AJ$3,'SO MEI 2026 REV 4'!$B$5:$XH$5,0))</f>
        <v>603.76322580644887</v>
      </c>
      <c r="AK39" s="325">
        <f>INDEX('Summary sales'!$A$6:$BX$50,MATCH($B39,'Summary sales'!$A$6:$A$50,0),MATCH($AJ$3,'Summary sales'!$A$7:$BX$7,0))</f>
        <v>575.42000000004191</v>
      </c>
      <c r="AL39" s="325">
        <f t="shared" si="799"/>
        <v>-28.343225806406963</v>
      </c>
      <c r="AM39" s="326">
        <f t="shared" si="800"/>
        <v>0.95305572682312867</v>
      </c>
      <c r="AN39" s="325">
        <f>INDEX('SO MEI 2026 REV 4'!$B$6:$BH$52,MATCH(B39,'SO MEI 2026 REV 4'!$B$6:$B$52,0),MATCH($AN$3,'SO MEI 2026 REV 4'!$B$5:$XH$5,0))</f>
        <v>673.27548387096704</v>
      </c>
      <c r="AO39" s="325">
        <f>INDEX('Summary sales'!$A$6:$BX$50,MATCH($B39,'Summary sales'!$A$6:$A$50,0),MATCH($AN$3,'Summary sales'!$A$7:$BX$7,0))</f>
        <v>350.0099999998929</v>
      </c>
      <c r="AP39" s="325">
        <f t="shared" si="801"/>
        <v>-323.26548387107414</v>
      </c>
      <c r="AQ39" s="326">
        <f t="shared" si="802"/>
        <v>0.51986149560581973</v>
      </c>
      <c r="AR39" s="325">
        <f>INDEX('SO MEI 2026 REV 4'!$B$6:$BH$52,MATCH(B39,'SO MEI 2026 REV 4'!$B$6:$B$52,0),MATCH($AR$3,'SO MEI 2026 REV 4'!$B$5:$XH$5,0))</f>
        <v>0</v>
      </c>
      <c r="AS39" s="325">
        <f>INDEX('Summary sales'!$A$6:$BX$50,MATCH($B39,'Summary sales'!$A$6:$A$50,0),MATCH($AR$3,'Summary sales'!$A$7:$BX$7,0))</f>
        <v>0</v>
      </c>
      <c r="AT39" s="325">
        <f t="shared" si="803"/>
        <v>0</v>
      </c>
      <c r="AU39" s="326" t="e">
        <f t="shared" si="804"/>
        <v>#DIV/0!</v>
      </c>
      <c r="AV39" s="325">
        <f>INDEX('SO MEI 2026 REV 4'!$B$6:$BH$52,MATCH(B39,'SO MEI 2026 REV 4'!$B$6:$B$52,0),MATCH($AV$3,'SO MEI 2026 REV 4'!$B$5:$XH$5,0))</f>
        <v>0</v>
      </c>
      <c r="AW39" s="325">
        <f>INDEX('Summary sales'!$A$6:$BX$50,MATCH($B39,'Summary sales'!$A$6:$A$50,0),MATCH($AV$3,'Summary sales'!$A$7:$BX$7,0))</f>
        <v>74.580000000074506</v>
      </c>
      <c r="AX39" s="325">
        <f t="shared" si="805"/>
        <v>74.580000000074506</v>
      </c>
      <c r="AY39" s="326" t="e">
        <f t="shared" si="806"/>
        <v>#DIV/0!</v>
      </c>
      <c r="AZ39" s="325">
        <f>INDEX('SO MEI 2026 REV 4'!$B$6:$BH$52,MATCH(B39,'SO MEI 2026 REV 4'!$B$6:$B$52,0),MATCH($AZ$3,'SO MEI 2026 REV 4'!$B$5:$XH$5,0))</f>
        <v>0</v>
      </c>
      <c r="BA39" s="325">
        <f>INDEX('Summary sales'!$A$6:$BX$50,MATCH($B39,'Summary sales'!$A$6:$A$50,0),MATCH($AZ$3,'Summary sales'!$A$7:$BX$7,0))</f>
        <v>146.27000000001863</v>
      </c>
      <c r="BB39" s="325">
        <f t="shared" si="807"/>
        <v>146.27000000001863</v>
      </c>
      <c r="BC39" s="326" t="e">
        <f t="shared" si="808"/>
        <v>#DIV/0!</v>
      </c>
      <c r="BD39" s="325">
        <f>INDEX('SO MEI 2026 REV 4'!$B$6:$BH$52,MATCH(B39,'SO MEI 2026 REV 4'!$B$6:$B$52,0),MATCH($BD$3,'SO MEI 2026 REV 4'!$B$5:$XH$5,0))</f>
        <v>0</v>
      </c>
      <c r="BE39" s="325">
        <f>INDEX('Summary sales'!$A$6:$BX$50,MATCH($B39,'Summary sales'!$A$6:$A$50,0),MATCH($BD$3,'Summary sales'!$A$7:$BX$7,0))</f>
        <v>0</v>
      </c>
      <c r="BF39" s="325">
        <f t="shared" si="809"/>
        <v>0</v>
      </c>
      <c r="BG39" s="326" t="e">
        <f t="shared" si="810"/>
        <v>#DIV/0!</v>
      </c>
      <c r="BH39" s="325">
        <f>INDEX('SO MEI 2026 REV 4'!$B$6:$BH$52,MATCH(B39,'SO MEI 2026 REV 4'!$B$6:$B$52,0),MATCH($BH$3,'SO MEI 2026 REV 4'!$B$5:$XH$5,0))</f>
        <v>4000</v>
      </c>
      <c r="BI39" s="325">
        <f>INDEX('Summary sales'!$A$6:$BX$50,MATCH($B39,'Summary sales'!$A$6:$A$50,0),MATCH($BH$3,'Summary sales'!$A$7:$BX$7,0))</f>
        <v>3759.5400000000373</v>
      </c>
      <c r="BJ39" s="325">
        <f t="shared" si="811"/>
        <v>-240.45999999996275</v>
      </c>
      <c r="BK39" s="326">
        <f t="shared" si="812"/>
        <v>0.9398850000000093</v>
      </c>
      <c r="BL39" s="325">
        <f>INDEX('SO MEI 2026 REV 4'!$B$6:$BH$52,MATCH(B39,'SO MEI 2026 REV 4'!$B$6:$B$52,0),MATCH($BL$3,'SO MEI 2026 REV 4'!$B$5:$XH$5,0))</f>
        <v>2000</v>
      </c>
      <c r="BM39" s="325">
        <f>INDEX('Summary sales'!$A$6:$BX$50,MATCH($B39,'Summary sales'!$A$6:$A$50,0),MATCH($BL$3,'Summary sales'!$A$7:$BX$7,0))</f>
        <v>4146.3000000002794</v>
      </c>
      <c r="BN39" s="325">
        <f t="shared" si="813"/>
        <v>2146.3000000002794</v>
      </c>
      <c r="BO39" s="326">
        <f t="shared" si="814"/>
        <v>2.0731500000001395</v>
      </c>
      <c r="BP39" s="325">
        <f>INDEX('SO MEI 2026 REV 4'!$B$6:$BH$52,MATCH(B39,'SO MEI 2026 REV 4'!$B$6:$B$52,0),MATCH($BP$3,'SO MEI 2026 REV 4'!$B$5:$XH$5,0))</f>
        <v>1300</v>
      </c>
      <c r="BQ39" s="325">
        <f>INDEX('Summary sales'!$A$6:$BX$50,MATCH($B39,'Summary sales'!$A$6:$A$50,0),MATCH($BP$3,'Summary sales'!$A$7:$BX$7,0))</f>
        <v>1358.75</v>
      </c>
      <c r="BR39" s="325">
        <f t="shared" si="815"/>
        <v>58.75</v>
      </c>
      <c r="BS39" s="326">
        <f t="shared" si="816"/>
        <v>1.0451923076923078</v>
      </c>
      <c r="BT39" s="325">
        <f>INDEX('SO MEI 2026 REV 4'!$B$6:$BH$52,MATCH(B39,'SO MEI 2026 REV 4'!$B$6:$B$52,0),MATCH($BT$3,'SO MEI 2026 REV 4'!$B$5:$XH$5,0))</f>
        <v>0</v>
      </c>
      <c r="BU39" s="325">
        <f>INDEX('Summary sales'!$A$6:$BX$50,MATCH($B39,'Summary sales'!$A$6:$A$50,0),MATCH($BT$3,'Summary sales'!$A$7:$BX$7,0))</f>
        <v>0</v>
      </c>
      <c r="BV39" s="325">
        <f t="shared" si="817"/>
        <v>0</v>
      </c>
      <c r="BW39" s="326" t="e">
        <f t="shared" si="818"/>
        <v>#DIV/0!</v>
      </c>
      <c r="BX39" s="325">
        <f>INDEX('SO MEI 2026 REV 4'!$B$6:$BH$52,MATCH(B39,'SO MEI 2026 REV 4'!$B$6:$B$52,0),MATCH($BX$3,'SO MEI 2026 REV 4'!$B$5:$XH$5,0))</f>
        <v>0</v>
      </c>
      <c r="BY39" s="325">
        <f ca="1">INDEX('Summary sales'!$A$6:$BX$50,MATCH($B39,'Summary sales'!$A$6:$A$50,0),MATCH($BX$3,'Summary sales'!$A$7:$BX$7,0))</f>
        <v>0</v>
      </c>
      <c r="BZ39" s="325">
        <f t="shared" ca="1" si="819"/>
        <v>0</v>
      </c>
      <c r="CA39" s="326" t="e">
        <f t="shared" ca="1" si="820"/>
        <v>#DIV/0!</v>
      </c>
      <c r="CB39" s="325">
        <f>INDEX('SO MEI 2026 REV 4'!$B$6:$BH$52,MATCH(B39,'SO MEI 2026 REV 4'!$B$6:$B$52,0),MATCH($CB$3,'SO MEI 2026 REV 4'!$B$5:$XH$5,0))</f>
        <v>70.054838709677327</v>
      </c>
      <c r="CC39" s="325">
        <f>INDEX('Summary sales'!$A$6:$BX$50,MATCH($B39,'Summary sales'!$A$6:$A$50,0),MATCH($CB$3,'Summary sales'!$A$7:$BX$7,0))</f>
        <v>0</v>
      </c>
      <c r="CD39" s="325">
        <f t="shared" si="821"/>
        <v>-70.054838709677327</v>
      </c>
      <c r="CE39" s="326">
        <f t="shared" si="822"/>
        <v>0</v>
      </c>
      <c r="CF39" s="325">
        <f>INDEX('SO MEI 2026 REV 4'!$B$6:$BH$52,MATCH(B39,'SO MEI 2026 REV 4'!$B$6:$B$52,0),MATCH($CF$3,'SO MEI 2026 REV 4'!$B$5:$XH$5,0))</f>
        <v>89.451612903225808</v>
      </c>
      <c r="CG39" s="325">
        <f>INDEX('Summary sales'!$A$6:$BX$50,MATCH($B39,'Summary sales'!$A$6:$A$50,0),MATCH($CF$3,'Summary sales'!$A$7:$BX$7,0))</f>
        <v>49.901999999987311</v>
      </c>
      <c r="CH39" s="325">
        <f t="shared" si="823"/>
        <v>-39.549612903238497</v>
      </c>
      <c r="CI39" s="326">
        <f t="shared" si="824"/>
        <v>0.55786584926058658</v>
      </c>
      <c r="CJ39" s="325">
        <f>INDEX('SO MEI 2026 REV 4'!$B$6:$BH$52,MATCH(B39,'SO MEI 2026 REV 4'!$B$6:$B$52,0),MATCH($CJ$3,'SO MEI 2026 REV 4'!$B$5:$XH$5,0))</f>
        <v>0</v>
      </c>
      <c r="CK39" s="325">
        <f>INDEX('Summary sales'!$A$6:$BX$50,MATCH($B39,'Summary sales'!$A$6:$A$50,0),MATCH($CJ$3,'Summary sales'!$A$7:$BX$7,0))</f>
        <v>1.6999999997206032</v>
      </c>
      <c r="CL39" s="325">
        <f t="shared" si="825"/>
        <v>1.6999999997206032</v>
      </c>
      <c r="CM39" s="326" t="e">
        <f t="shared" si="826"/>
        <v>#DIV/0!</v>
      </c>
      <c r="CN39" s="325">
        <f>INDEX('SO MEI 2026 REV 4'!$B$6:$BH$52,MATCH(B39,'SO MEI 2026 REV 4'!$B$6:$B$52,0),MATCH($CN$3,'SO MEI 2026 REV 4'!$B$5:$XH$5,0))</f>
        <v>0</v>
      </c>
      <c r="CO39" s="325">
        <f>INDEX('Summary sales'!$A$6:$BX$50,MATCH($B39,'Summary sales'!$A$6:$A$50,0),MATCH($CN$3,'Summary sales'!$A$7:$BX$7,0))</f>
        <v>0</v>
      </c>
      <c r="CP39" s="325">
        <f t="shared" si="827"/>
        <v>0</v>
      </c>
      <c r="CQ39" s="325">
        <f>INDEX('SO MEI 2026 REV 4'!$B$6:$BH$52,MATCH(B39,'SO MEI 2026 REV 4'!$B$6:$B$52,0),MATCH($CQ$3,'SO MEI 2026 REV 4'!$B$5:$XH$5,0))</f>
        <v>0</v>
      </c>
      <c r="CR39" s="325">
        <f>INDEX('Summary sales'!$A$6:$BX$50,MATCH($B39,'Summary sales'!$A$6:$A$50,0),MATCH($CQ$3,'Summary sales'!$A$7:$BX$7,0))</f>
        <v>0</v>
      </c>
      <c r="CS39" s="325">
        <f t="shared" si="828"/>
        <v>0</v>
      </c>
      <c r="CT39" s="326" t="e">
        <f t="shared" si="829"/>
        <v>#DIV/0!</v>
      </c>
      <c r="CU39" s="325">
        <f>INDEX('SO MEI 2026 REV 4'!$B$6:$BH$52,MATCH(B39,'SO MEI 2026 REV 4'!$B$6:$B$52,0),MATCH($CU$3,'SO MEI 2026 REV 4'!$B$5:$XH$5,0))</f>
        <v>2000</v>
      </c>
      <c r="CV39" s="325">
        <f>INDEX('Summary sales'!$A$6:$BX$50,MATCH($B39,'Summary sales'!$A$6:$A$50,0),MATCH($CU$3,'Summary sales'!$A$7:$BX$7,0))</f>
        <v>2431.5700000000652</v>
      </c>
      <c r="CW39" s="325">
        <f t="shared" si="830"/>
        <v>431.57000000006519</v>
      </c>
      <c r="CX39" s="326">
        <f t="shared" si="831"/>
        <v>1.2157850000000325</v>
      </c>
      <c r="CY39" s="325">
        <f>INDEX('SO MEI 2026 REV 4'!$B$6:$BH$52,MATCH(B39,'SO MEI 2026 REV 4'!$B$6:$B$52,0),MATCH($CY$3,'SO MEI 2026 REV 4'!$B$5:$XH$5,0))</f>
        <v>0</v>
      </c>
      <c r="CZ39" s="325">
        <f>INDEX('Summary sales'!$A$6:$BX$50,MATCH($B39,'Summary sales'!$A$6:$A$50,0),MATCH($CY$3,'Summary sales'!$A$7:$BX$7,0))</f>
        <v>398.80000000004657</v>
      </c>
      <c r="DA39" s="325">
        <f t="shared" si="832"/>
        <v>398.80000000004657</v>
      </c>
      <c r="DB39" s="326" t="e">
        <f t="shared" si="833"/>
        <v>#DIV/0!</v>
      </c>
      <c r="DC39" s="325">
        <f>INDEX('SO MEI 2026 REV 4'!$B$6:$BH$52,MATCH(B39,'SO MEI 2026 REV 4'!$B$6:$B$52,0),MATCH($DC$3,'SO MEI 2026 REV 4'!$B$5:$XH$5,0))</f>
        <v>6000</v>
      </c>
      <c r="DD39" s="325">
        <f>INDEX('Summary sales'!$A$6:$BX$50,MATCH($B39,'Summary sales'!$A$6:$A$50,0),MATCH($DC$3,'Summary sales'!$A$7:$BX$7,0))</f>
        <v>9415.5080000013113</v>
      </c>
      <c r="DE39" s="325">
        <f t="shared" si="834"/>
        <v>3415.5080000013113</v>
      </c>
      <c r="DF39" s="326">
        <f t="shared" si="835"/>
        <v>1.5692513333335518</v>
      </c>
      <c r="DG39" s="325">
        <f>INDEX('SO MEI 2026 REV 4'!$B$6:$BH$52,MATCH(B39,'SO MEI 2026 REV 4'!$B$6:$B$52,0),MATCH($DG$3,'SO MEI 2026 REV 4'!$B$5:$XH$5,0))</f>
        <v>0</v>
      </c>
      <c r="DH39" s="325">
        <f>INDEX('Summary sales'!$A$6:$BX$50,MATCH($B39,'Summary sales'!$A$6:$A$50,0),MATCH($DG$3,'Summary sales'!$A$7:$BX$7,0))</f>
        <v>0</v>
      </c>
      <c r="DI39" s="325">
        <f t="shared" si="836"/>
        <v>0</v>
      </c>
      <c r="DJ39" s="326" t="e">
        <f t="shared" si="837"/>
        <v>#DIV/0!</v>
      </c>
      <c r="DK39" s="325">
        <f>INDEX('SO MEI 2026 REV 4'!$B$6:$BH$52,MATCH(B39,'SO MEI 2026 REV 4'!$B$6:$B$52,0),MATCH($DK$3,'SO MEI 2026 REV 4'!$B$5:$XH$5,0))</f>
        <v>0</v>
      </c>
      <c r="DL39" s="325">
        <f>INDEX('Summary sales'!$A$6:$BX$50,MATCH($B39,'Summary sales'!$A$6:$A$50,0),MATCH($DK$3,'Summary sales'!$A$7:$BX$7,0))</f>
        <v>0</v>
      </c>
      <c r="DM39" s="325">
        <f t="shared" si="838"/>
        <v>0</v>
      </c>
      <c r="DN39" s="326" t="e">
        <f t="shared" si="839"/>
        <v>#DIV/0!</v>
      </c>
      <c r="DO39" s="325">
        <f>INDEX('SO MEI 2026 REV 4'!$B$6:$BH$52,MATCH(B39,'SO MEI 2026 REV 4'!$B$6:$B$52,0),MATCH($DO$3,'SO MEI 2026 REV 4'!$B$5:$XH$5,0))</f>
        <v>0</v>
      </c>
      <c r="DP39" s="325">
        <f>INDEX('Summary sales'!$A$6:$BX$50,MATCH($B39,'Summary sales'!$A$6:$A$50,0),MATCH($DO$3,'Summary sales'!$A$7:$BX$7,0))</f>
        <v>696.64999999944121</v>
      </c>
      <c r="DQ39" s="325">
        <f t="shared" si="840"/>
        <v>696.64999999944121</v>
      </c>
      <c r="DR39" s="326" t="e">
        <f t="shared" si="841"/>
        <v>#DIV/0!</v>
      </c>
      <c r="DS39" s="325">
        <f>INDEX('SO MEI 2026 REV 4'!$B$6:$BH$52,MATCH(B39,'SO MEI 2026 REV 4'!$B$6:$B$52,0),MATCH($DS$3,'SO MEI 2026 REV 4'!$B$5:$XH$5,0))</f>
        <v>0</v>
      </c>
      <c r="DT39" s="325">
        <f>INDEX('Summary sales'!$A$6:$BX$50,MATCH($B39,'Summary sales'!$A$6:$A$50,0),MATCH($DS$3,'Summary sales'!$A$7:$BX$7,0))</f>
        <v>0</v>
      </c>
      <c r="DU39" s="325">
        <f t="shared" si="842"/>
        <v>0</v>
      </c>
      <c r="DV39" s="326" t="e">
        <f t="shared" si="843"/>
        <v>#DIV/0!</v>
      </c>
      <c r="DW39" s="325">
        <f>INDEX('SO MEI 2026 REV 4'!$B$6:$BH$52,MATCH(B39,'SO MEI 2026 REV 4'!$B$6:$B$52,0),MATCH($DW$3,'SO MEI 2026 REV 4'!$B$5:$XH$5,0))</f>
        <v>0</v>
      </c>
      <c r="DX39" s="325">
        <f>INDEX('Summary sales'!$A$6:$BX$50,MATCH($B39,'Summary sales'!$A$6:$A$50,0),MATCH($DW$3,'Summary sales'!$A$7:$BX$7,0))</f>
        <v>0</v>
      </c>
      <c r="DY39" s="325">
        <f t="shared" si="844"/>
        <v>0</v>
      </c>
      <c r="DZ39" s="326" t="e">
        <f t="shared" si="845"/>
        <v>#DIV/0!</v>
      </c>
      <c r="EA39" s="325">
        <f>INDEX('SO MEI 2026 REV 4'!$B$6:$BH$52,MATCH(B39,'SO MEI 2026 REV 4'!$B$6:$B$52,0),MATCH($EA$3,'SO MEI 2026 REV 4'!$B$5:$XH$5,0))</f>
        <v>0</v>
      </c>
      <c r="EB39" s="325">
        <f>INDEX('Summary sales'!$A$6:$BX$50,MATCH($B39,'Summary sales'!$A$6:$A$50,0),MATCH($EA$3,'Summary sales'!$A$7:$BX$7,0))</f>
        <v>0</v>
      </c>
      <c r="EC39" s="325">
        <f t="shared" si="846"/>
        <v>0</v>
      </c>
      <c r="ED39" s="326" t="e">
        <f t="shared" si="847"/>
        <v>#DIV/0!</v>
      </c>
      <c r="EE39" s="325">
        <f>INDEX('SO MEI 2026 REV 4'!$B$6:$BH$52,MATCH(B39,'SO MEI 2026 REV 4'!$B$6:$B$52,0),MATCH($EE$3,'SO MEI 2026 REV 4'!$B$5:$XH$5,0))</f>
        <v>0</v>
      </c>
      <c r="EF39" s="325">
        <f>INDEX('Summary sales'!$A$6:$BX$50,MATCH($B39,'Summary sales'!$A$6:$A$50,0),MATCH($EE$3,'Summary sales'!$A$7:$BX$7,0))</f>
        <v>43.309999999939464</v>
      </c>
      <c r="EG39" s="325">
        <f t="shared" si="848"/>
        <v>43.309999999939464</v>
      </c>
      <c r="EH39" s="326" t="e">
        <f t="shared" si="849"/>
        <v>#DIV/0!</v>
      </c>
      <c r="EI39" s="325">
        <f>INDEX('SO MEI 2026 REV 4'!$B$6:$BH$52,MATCH(B39,'SO MEI 2026 REV 4'!$B$6:$B$52,0),MATCH($EI$3,'SO MEI 2026 REV 4'!$B$5:$XH$5,0))</f>
        <v>5000</v>
      </c>
      <c r="EJ39" s="325">
        <f>INDEX('Summary sales'!$A$6:$BX$50,MATCH($B39,'Summary sales'!$A$6:$A$50,0),MATCH($EI$3,'Summary sales'!$A$7:$BX$7,0))</f>
        <v>9250.839999999851</v>
      </c>
      <c r="EK39" s="325">
        <f t="shared" si="850"/>
        <v>4250.839999999851</v>
      </c>
      <c r="EL39" s="326">
        <f t="shared" si="851"/>
        <v>1.8501679999999703</v>
      </c>
      <c r="EM39" s="325">
        <f>INDEX('SO MEI 2026 REV 4'!$B$6:$BH$52,MATCH(B39,'SO MEI 2026 REV 4'!$B$6:$B$52,0),MATCH($EM$3,'SO MEI 2026 REV 4'!$B$5:$XH$5,0))</f>
        <v>1519.5448387096778</v>
      </c>
      <c r="EN39" s="325">
        <f>INDEX('Summary sales'!$A$6:$BX$50,MATCH($B39,'Summary sales'!$A$6:$A$50,0),MATCH($EM$3,'Summary sales'!$A$7:$BX$7,0))</f>
        <v>1525.9399999999441</v>
      </c>
      <c r="EO39" s="325">
        <f t="shared" si="852"/>
        <v>6.3951612902662873</v>
      </c>
      <c r="EP39" s="326">
        <f t="shared" si="853"/>
        <v>1.0042086032128521</v>
      </c>
      <c r="EQ39" s="325">
        <f>INDEX('SO MEI 2026 REV 4'!$B$6:$BH$52,MATCH(B39,'SO MEI 2026 REV 4'!$B$6:$B$52,0),MATCH($EQ$3,'SO MEI 2026 REV 4'!$B$5:$XH$5,0))</f>
        <v>0</v>
      </c>
      <c r="ER39" s="325">
        <f>INDEX('Summary sales'!$A$6:$BX$50,MATCH($B39,'Summary sales'!$A$6:$A$50,0),MATCH($EQ$3,'Summary sales'!$A$7:$BX$7,0))</f>
        <v>7124.5300000002608</v>
      </c>
      <c r="ES39" s="325">
        <f t="shared" si="854"/>
        <v>7124.5300000002608</v>
      </c>
      <c r="ET39" s="326" t="e">
        <f t="shared" si="855"/>
        <v>#DIV/0!</v>
      </c>
      <c r="EU39" s="325">
        <f>INDEX('SO MEI 2026 REV 4'!$B$6:$BH$52,MATCH(B39,'SO MEI 2026 REV 4'!$B$6:$B$52,0),MATCH($EU$3,'SO MEI 2026 REV 4'!$B$5:$XH$5,0))</f>
        <v>0</v>
      </c>
      <c r="EV39" s="325">
        <f>INDEX('Summary sales'!$A$6:$BX$50,MATCH(B39,'Summary sales'!$A$6:$A$50,0),MATCH($EU$3,'Summary sales'!$A$7:$BX$7,0))</f>
        <v>258.6500000001397</v>
      </c>
      <c r="EW39" s="325">
        <f t="shared" si="856"/>
        <v>258.6500000001397</v>
      </c>
      <c r="EX39" s="326" t="e">
        <f t="shared" si="857"/>
        <v>#DIV/0!</v>
      </c>
      <c r="EY39" s="325">
        <f>INDEX('SO MEI 2026 REV 4'!$B$6:$BH$52,MATCH(B39,'SO MEI 2026 REV 4'!$B$6:$B$52,0),MATCH($EY$3,'SO MEI 2026 REV 4'!$B$5:$XH$5,0))</f>
        <v>0</v>
      </c>
      <c r="EZ39" s="325">
        <f>INDEX('Summary sales'!$A$6:$BX$50,MATCH($B39,'Summary sales'!$A$6:$A$50,0),MATCH($EY$3,'Summary sales'!$A$7:$BX$7,0))</f>
        <v>6408.1699999999255</v>
      </c>
      <c r="FA39" s="325">
        <f t="shared" si="858"/>
        <v>6408.1699999999255</v>
      </c>
      <c r="FB39" s="326" t="e">
        <f t="shared" si="859"/>
        <v>#DIV/0!</v>
      </c>
      <c r="FC39" s="325">
        <f>INDEX('SO MEI 2026 REV 4'!$B$6:$BH$52,MATCH(B39,'SO MEI 2026 REV 4'!$B$6:$B$52,0),MATCH($FC$3,'SO MEI 2026 REV 4'!$B$5:$XH$5,0))</f>
        <v>60000</v>
      </c>
      <c r="FD39" s="325">
        <f>INDEX('Summary sales'!$A$6:$BX$50,MATCH($B39,'Summary sales'!$A$6:$A$50,0),MATCH($FC$3,'Summary sales'!$A$7:$BX$7,0))</f>
        <v>53311.839999999851</v>
      </c>
      <c r="FE39" s="325">
        <f t="shared" si="860"/>
        <v>-6688.160000000149</v>
      </c>
      <c r="FF39" s="326">
        <f t="shared" si="861"/>
        <v>0.88853066666666414</v>
      </c>
      <c r="FG39" s="325">
        <f>INDEX('SO MEI 2026 REV 4'!$B$6:$BH$52,MATCH(B39,'SO MEI 2026 REV 4'!$B$6:$B$52,0),MATCH($FG$3,'SO MEI 2026 REV 4'!$B$5:$XH$5,0))</f>
        <v>8000</v>
      </c>
      <c r="FH39" s="325">
        <f>INDEX('Summary sales'!$A$6:$BX$50,MATCH(B39,'Summary sales'!$A$6:$A$50,0),MATCH($FG$3,'Summary sales'!$A$7:$BX$7,0))</f>
        <v>3144.4000000001397</v>
      </c>
      <c r="FI39" s="325">
        <f t="shared" si="862"/>
        <v>-4855.5999999998603</v>
      </c>
      <c r="FJ39" s="326">
        <f t="shared" si="863"/>
        <v>0.39305000000001744</v>
      </c>
      <c r="FK39" s="325">
        <f>INDEX('SO MEI 2026 REV 4'!$B$6:$BH$52,MATCH(B39,'SO MEI 2026 REV 4'!$B$6:$B$52,0),MATCH($FK$3,'SO MEI 2026 REV 4'!$B$5:$XH$5,0))</f>
        <v>0</v>
      </c>
      <c r="FL39" s="325">
        <f>INDEX('Summary sales'!$A$6:$BX$50,MATCH(B39,'Summary sales'!$A$6:$A$50,0),MATCH($FK$3,'Summary sales'!$A$7:$BX$7,0))</f>
        <v>261.40000000037253</v>
      </c>
      <c r="FM39" s="325">
        <f t="shared" si="864"/>
        <v>261.40000000037253</v>
      </c>
      <c r="FN39" s="326" t="e">
        <f t="shared" si="865"/>
        <v>#DIV/0!</v>
      </c>
      <c r="FO39" s="325">
        <f>INDEX('SO MEI 2026 REV 4'!$B$6:$BH$52,MATCH(B39,'SO MEI 2026 REV 4'!$B$6:$B$52,0),MATCH($FO$3,'SO MEI 2026 REV 4'!$B$5:$XH$5,0))</f>
        <v>726.8151612903232</v>
      </c>
      <c r="FP39" s="325">
        <f>INDEX('Summary sales'!$A$6:$BX$50,MATCH(B39,'Summary sales'!$A$6:$A$50,0),MATCH($FO$3,'Summary sales'!$A$7:$BX$7,0))</f>
        <v>669.68000000005122</v>
      </c>
      <c r="FQ39" s="325">
        <f t="shared" si="866"/>
        <v>-57.135161290271981</v>
      </c>
      <c r="FR39" s="326">
        <f t="shared" si="867"/>
        <v>0.92138969529909187</v>
      </c>
      <c r="FS39" s="325">
        <f>INDEX('SO MEI 2026 REV 4'!$B$6:$BH$52,MATCH(B39,'SO MEI 2026 REV 4'!$B$6:$B$52,0),MATCH($FS$3,'SO MEI 2026 REV 4'!$B$5:$XH$5,0))</f>
        <v>3018.0416129032269</v>
      </c>
      <c r="FT39" s="325">
        <f>INDEX('Summary sales'!$A$6:$BX$50,MATCH(B39,'Summary sales'!$A$6:$A$50,0),MATCH($FS$3,'Summary sales'!$A$7:$BX$7,0))</f>
        <v>0</v>
      </c>
      <c r="FU39" s="325">
        <f t="shared" si="868"/>
        <v>-3018.0416129032269</v>
      </c>
      <c r="FV39" s="326">
        <f t="shared" si="869"/>
        <v>0</v>
      </c>
      <c r="FW39" s="325">
        <f>INDEX('SO MEI 2026 REV 4'!$B$6:$BH$52,MATCH(B39,'SO MEI 2026 REV 4'!$B$6:$B$52,0),MATCH($FW$3,'SO MEI 2026 REV 4'!$B$5:$XH$5,0))</f>
        <v>0</v>
      </c>
      <c r="FX39" s="325">
        <f>INDEX('Summary sales'!$A$6:$BX$50,MATCH(B39,'Summary sales'!$A$6:$A$50,0),MATCH($FW$3,'Summary sales'!$A$7:$BX$7,0))</f>
        <v>0</v>
      </c>
      <c r="FY39" s="325">
        <f t="shared" si="870"/>
        <v>0</v>
      </c>
      <c r="FZ39" s="326" t="e">
        <f t="shared" si="871"/>
        <v>#DIV/0!</v>
      </c>
      <c r="GA39" s="325">
        <f>INDEX('SO MEI 2026 REV 4'!$B$6:$BH$52,MATCH(B39,'SO MEI 2026 REV 4'!$B$6:$B$52,0),MATCH($GA$3,'SO MEI 2026 REV 4'!$B$5:$XH$5,0))</f>
        <v>0</v>
      </c>
      <c r="GB39" s="325">
        <f>INDEX('Summary sales'!$A$6:$BX$50,MATCH(B39,'Summary sales'!$A$6:$A$50,0),MATCH($GA$3,'Summary sales'!$A$7:$BX$7,0))</f>
        <v>1324.3020000000251</v>
      </c>
      <c r="GC39" s="325">
        <f t="shared" si="872"/>
        <v>1324.3020000000251</v>
      </c>
      <c r="GD39" s="326" t="e">
        <f t="shared" si="873"/>
        <v>#DIV/0!</v>
      </c>
      <c r="GE39" s="325">
        <f>INDEX('SO MEI 2026 REV 4'!$B$6:$BH$52,MATCH(B39,'SO MEI 2026 REV 4'!$B$6:$B$52,0),MATCH($GE$3,'SO MEI 2026 REV 4'!$B$5:$XH$5,0))</f>
        <v>0</v>
      </c>
      <c r="GF39" s="325">
        <f>INDEX('Summary sales'!$A$6:$BX$50,MATCH(B39,'Summary sales'!$A$6:$A$50,0),MATCH($GE$3,'Summary sales'!$A$7:$BX$7,0))</f>
        <v>0</v>
      </c>
      <c r="GG39" s="325">
        <f t="shared" si="874"/>
        <v>0</v>
      </c>
      <c r="GH39" s="326" t="e">
        <f t="shared" si="875"/>
        <v>#DIV/0!</v>
      </c>
      <c r="GI39" s="325">
        <f>INDEX('SO MEI 2026 REV 4'!$B$6:$BH$52,MATCH(B39,'SO MEI 2026 REV 4'!$B$6:$B$52,0),MATCH($GI$3,'SO MEI 2026 REV 4'!$B$5:$XH$5,0))</f>
        <v>0</v>
      </c>
      <c r="GJ39" s="325">
        <f>INDEX('Summary sales'!$A$6:$BX$50,MATCH($B39,'Summary sales'!$A$6:$A$50,0),MATCH($GI$3,'Summary sales'!$A$7:$BX$7,0))</f>
        <v>0</v>
      </c>
      <c r="GK39" s="325">
        <f t="shared" si="876"/>
        <v>0</v>
      </c>
      <c r="GL39" s="326" t="e">
        <f t="shared" si="877"/>
        <v>#DIV/0!</v>
      </c>
      <c r="GM39" s="325">
        <f>INDEX('SO MEI 2026 REV 4'!$B$6:$BH$52,MATCH(B39,'SO MEI 2026 REV 4'!$B$6:$B$52,0),MATCH($GM$3,'SO MEI 2026 REV 4'!$B$5:$XH$5,0))</f>
        <v>0</v>
      </c>
      <c r="GN39" s="325">
        <f>INDEX('Summary sales'!$A$6:$BX$50,MATCH($B39,'Summary sales'!$A$6:$A$50,0),MATCH($GM$3,'Summary sales'!$A$7:$BX$7,0))</f>
        <v>0</v>
      </c>
      <c r="GO39" s="325">
        <f t="shared" si="878"/>
        <v>0</v>
      </c>
      <c r="GP39" s="326" t="e">
        <f t="shared" si="879"/>
        <v>#DIV/0!</v>
      </c>
      <c r="GQ39" s="325">
        <f>INDEX('SO MEI 2026 REV 4'!$B$6:$BH$52,MATCH(B39,'SO MEI 2026 REV 4'!$B$6:$B$52,0),MATCH($GQ$3,'SO MEI 2026 REV 4'!$B$5:$XH$5,0))</f>
        <v>1800</v>
      </c>
      <c r="GR39" s="325">
        <f>INDEX('Summary sales'!$A$6:$BX$50,MATCH(B39,'Summary sales'!$A$6:$A$50,0),MATCH($GQ$3,'Summary sales'!$A$7:$BX$7,0))</f>
        <v>1969.3349999999627</v>
      </c>
      <c r="GS39" s="325">
        <f t="shared" si="880"/>
        <v>169.33499999996275</v>
      </c>
      <c r="GT39" s="326">
        <f t="shared" si="881"/>
        <v>1.0940749999999793</v>
      </c>
      <c r="GU39" s="325">
        <f>INDEX('SO MEI 2026 REV 4'!$B$6:$BH$52,MATCH(B39,'SO MEI 2026 REV 4'!$B$6:$B$52,0),MATCH($GU$3,'SO MEI 2026 REV 4'!$B$5:$XH$5,0))</f>
        <v>2499.7025806451697</v>
      </c>
      <c r="GV39" s="325">
        <f>INDEX('Summary sales'!$A$6:$BX$50,MATCH(B39,'Summary sales'!$A$6:$A$50,0),MATCH($GU$3,'Summary sales'!$A$7:$BX$7,0))</f>
        <v>2730.7000000001863</v>
      </c>
      <c r="GW39" s="325">
        <f t="shared" si="882"/>
        <v>230.99741935501652</v>
      </c>
      <c r="GX39" s="326">
        <f t="shared" si="883"/>
        <v>1.0924099615464637</v>
      </c>
      <c r="GY39" s="325">
        <f>INDEX('SO MEI 2026 REV 4'!$B$6:$BH$52,MATCH(B39,'SO MEI 2026 REV 4'!$B$6:$B$52,0),MATCH($GY$3,'SO MEI 2026 REV 4'!$B$5:$XH$5,0))</f>
        <v>0</v>
      </c>
      <c r="GZ39" s="325">
        <f>INDEX('Summary sales'!$A$6:$BX$50,MATCH(B39,'Summary sales'!$A$6:$A$50,0),MATCH($GY$3,'Summary sales'!$A$7:$BX$7,0))</f>
        <v>0</v>
      </c>
      <c r="HA39" s="325">
        <f t="shared" si="884"/>
        <v>0</v>
      </c>
      <c r="HB39" s="326" t="e">
        <f t="shared" si="885"/>
        <v>#DIV/0!</v>
      </c>
      <c r="HC39" s="325">
        <f>INDEX('SO MEI 2026 REV 4'!$B$6:$BH$52,MATCH(B39,'SO MEI 2026 REV 4'!$B$6:$B$52,0),MATCH($HC$3,'SO MEI 2026 REV 4'!$B$5:$XH$5,0))</f>
        <v>15000</v>
      </c>
      <c r="HD39" s="325">
        <f>INDEX('Summary sales'!$A$6:$BX$50,MATCH(B39,'Summary sales'!$A$6:$A$50,0),MATCH($HC$3,'Summary sales'!$A$7:$BX$7,0))</f>
        <v>4442.4149999991059</v>
      </c>
      <c r="HE39" s="325">
        <f t="shared" si="886"/>
        <v>-10557.585000000894</v>
      </c>
      <c r="HF39" s="366">
        <f t="shared" si="887"/>
        <v>0.29616099999994039</v>
      </c>
    </row>
    <row r="40" spans="1:214" ht="15" customHeight="1">
      <c r="A40" s="641"/>
      <c r="B40" s="323">
        <f t="shared" si="888"/>
        <v>46170</v>
      </c>
      <c r="C40" s="324" t="str">
        <f t="shared" si="780"/>
        <v>Kam</v>
      </c>
      <c r="D40" s="325">
        <f t="shared" si="781"/>
        <v>158565.94935483873</v>
      </c>
      <c r="E40" s="325">
        <f t="shared" ca="1" si="782"/>
        <v>201737.41299999561</v>
      </c>
      <c r="F40" s="325">
        <f t="shared" ca="1" si="783"/>
        <v>43171.46364515688</v>
      </c>
      <c r="G40" s="326">
        <f t="shared" ca="1" si="784"/>
        <v>1.2722618810709974</v>
      </c>
      <c r="H40" s="325">
        <f>INDEX('SO MEI 2026 REV 4'!$B$6:$BH$52,MATCH(B40,'SO MEI 2026 REV 4'!$B$6:$B$52,0),MATCH($H$3,'SO MEI 2026 REV 4'!$B$5:$XH$5,0))</f>
        <v>0</v>
      </c>
      <c r="I40" s="325">
        <f>INDEX('Summary sales'!$A$6:$BX$50,MATCH(B40,'Summary sales'!$A$6:$A$50,0),MATCH($H$3,'Summary sales'!$A$7:$BX$7,0))</f>
        <v>0</v>
      </c>
      <c r="J40" s="325">
        <f t="shared" si="785"/>
        <v>0</v>
      </c>
      <c r="K40" s="326" t="e">
        <f t="shared" si="786"/>
        <v>#DIV/0!</v>
      </c>
      <c r="L40" s="325">
        <f>INDEX('SO MEI 2026 REV 4'!$B$6:$BH$52,MATCH(B40,'SO MEI 2026 REV 4'!$B$6:$B$52,0),MATCH($L$3,'SO MEI 2026 REV 4'!$B$5:$XH$5,0))</f>
        <v>1000</v>
      </c>
      <c r="M40" s="325">
        <f>INDEX('Summary sales'!$A$6:$BX$50,MATCH($B40,'Summary sales'!$A$6:$A$50,0),MATCH($L$3,'Summary sales'!$A$7:$BX$7,0))</f>
        <v>1496.6999999992549</v>
      </c>
      <c r="N40" s="325">
        <f t="shared" si="787"/>
        <v>496.69999999925494</v>
      </c>
      <c r="O40" s="326">
        <f t="shared" si="788"/>
        <v>1.496699999999255</v>
      </c>
      <c r="P40" s="325">
        <f>INDEX('SO MEI 2026 REV 4'!$B$6:$BH$52,MATCH(B40,'SO MEI 2026 REV 4'!$B$6:$B$52,0),MATCH($P$3,'SO MEI 2026 REV 4'!$B$5:$XH$5,0))</f>
        <v>500</v>
      </c>
      <c r="Q40" s="325">
        <f>INDEX('Summary sales'!$A$6:$BX$50,MATCH($B40,'Summary sales'!$A$6:$A$50,0),MATCH($P$3,'Summary sales'!$A$7:$BX$7,0))</f>
        <v>1258.2799999997951</v>
      </c>
      <c r="R40" s="325">
        <f t="shared" si="789"/>
        <v>758.27999999979511</v>
      </c>
      <c r="S40" s="326">
        <f t="shared" si="790"/>
        <v>2.5165599999995902</v>
      </c>
      <c r="T40" s="325">
        <f>INDEX('SO MEI 2026 REV 4'!$B$6:$BH$52,MATCH(B40,'SO MEI 2026 REV 4'!$B$6:$B$52,0),MATCH($T$3,'SO MEI 2026 REV 4'!$B$5:$XH$5,0))</f>
        <v>1000</v>
      </c>
      <c r="U40" s="325">
        <f>INDEX('Summary sales'!$A$6:$BX$50,MATCH($B40,'Summary sales'!$A$6:$A$50,0),MATCH($T$3,'Summary sales'!$A$7:$BX$7,0))</f>
        <v>0</v>
      </c>
      <c r="V40" s="325">
        <f t="shared" si="791"/>
        <v>-1000</v>
      </c>
      <c r="W40" s="326">
        <f t="shared" si="792"/>
        <v>0</v>
      </c>
      <c r="X40" s="325">
        <f>INDEX('SO MEI 2026 REV 4'!$B$6:$BH$52,MATCH(B40,'SO MEI 2026 REV 4'!$B$6:$B$52,0),MATCH($X$3,'SO MEI 2026 REV 4'!$B$5:$XH$5,0))</f>
        <v>644.02064516129087</v>
      </c>
      <c r="Y40" s="325">
        <f>INDEX('Summary sales'!$A$6:$BX$50,MATCH($B40,'Summary sales'!$A$6:$A$50,0),MATCH($X$3,'Summary sales'!$A$7:$BX$7,0))</f>
        <v>1303.140000000014</v>
      </c>
      <c r="Z40" s="325">
        <f t="shared" si="793"/>
        <v>659.1193548387231</v>
      </c>
      <c r="AA40" s="326">
        <f t="shared" si="794"/>
        <v>2.0234444497872439</v>
      </c>
      <c r="AB40" s="325">
        <f>INDEX('SO MEI 2026 REV 4'!$B$6:$BH$52,MATCH(B40,'SO MEI 2026 REV 4'!$B$6:$B$52,0),MATCH($AB$3,'SO MEI 2026 REV 4'!$B$5:$XH$5,0))</f>
        <v>0</v>
      </c>
      <c r="AC40" s="325">
        <f>INDEX('Summary sales'!$A$6:$BX$50,MATCH($B40,'Summary sales'!$A$6:$A$50,0),MATCH($AB$3,'Summary sales'!$A$7:$BX$7,0))</f>
        <v>0</v>
      </c>
      <c r="AD40" s="325">
        <f t="shared" si="795"/>
        <v>0</v>
      </c>
      <c r="AE40" s="326" t="e">
        <f t="shared" si="796"/>
        <v>#DIV/0!</v>
      </c>
      <c r="AF40" s="325">
        <f>INDEX('SO MEI 2026 REV 4'!$B$6:$BH$52,MATCH(B40,'SO MEI 2026 REV 4'!$B$6:$B$52,0),MATCH($AF$3,'SO MEI 2026 REV 4'!$B$5:$XH$5,0))</f>
        <v>499.97064516129024</v>
      </c>
      <c r="AG40" s="325">
        <f>INDEX('Summary sales'!$A$6:$BX$50,MATCH($B40,'Summary sales'!$A$6:$A$50,0),MATCH($AF$3,'Summary sales'!$A$7:$BX$7,0))</f>
        <v>0</v>
      </c>
      <c r="AH40" s="325">
        <f t="shared" si="797"/>
        <v>-499.97064516129024</v>
      </c>
      <c r="AI40" s="326">
        <f t="shared" si="798"/>
        <v>0</v>
      </c>
      <c r="AJ40" s="325">
        <f>INDEX('SO MEI 2026 REV 4'!$B$6:$BH$52,MATCH(B40,'SO MEI 2026 REV 4'!$B$6:$B$52,0),MATCH($AJ$3,'SO MEI 2026 REV 4'!$B$5:$XH$5,0))</f>
        <v>603.76322580644887</v>
      </c>
      <c r="AK40" s="325">
        <f>INDEX('Summary sales'!$A$6:$BX$50,MATCH($B40,'Summary sales'!$A$6:$A$50,0),MATCH($AJ$3,'Summary sales'!$A$7:$BX$7,0))</f>
        <v>883.55000000004657</v>
      </c>
      <c r="AL40" s="325">
        <f t="shared" si="799"/>
        <v>279.78677419359769</v>
      </c>
      <c r="AM40" s="326">
        <f t="shared" si="800"/>
        <v>1.4634047955138132</v>
      </c>
      <c r="AN40" s="325">
        <f>INDEX('SO MEI 2026 REV 4'!$B$6:$BH$52,MATCH(B40,'SO MEI 2026 REV 4'!$B$6:$B$52,0),MATCH($AN$3,'SO MEI 2026 REV 4'!$B$5:$XH$5,0))</f>
        <v>673.27548387096704</v>
      </c>
      <c r="AO40" s="325">
        <f>INDEX('Summary sales'!$A$6:$BX$50,MATCH($B40,'Summary sales'!$A$6:$A$50,0),MATCH($AN$3,'Summary sales'!$A$7:$BX$7,0))</f>
        <v>729.25</v>
      </c>
      <c r="AP40" s="325">
        <f t="shared" si="801"/>
        <v>55.974516129032963</v>
      </c>
      <c r="AQ40" s="326">
        <f t="shared" si="802"/>
        <v>1.0831376122701069</v>
      </c>
      <c r="AR40" s="325">
        <f>INDEX('SO MEI 2026 REV 4'!$B$6:$BH$52,MATCH(B40,'SO MEI 2026 REV 4'!$B$6:$B$52,0),MATCH($AR$3,'SO MEI 2026 REV 4'!$B$5:$XH$5,0))</f>
        <v>5514.1990322580623</v>
      </c>
      <c r="AS40" s="325">
        <f>INDEX('Summary sales'!$A$6:$BX$50,MATCH($B40,'Summary sales'!$A$6:$A$50,0),MATCH($AR$3,'Summary sales'!$A$7:$BX$7,0))</f>
        <v>6224.8499999996275</v>
      </c>
      <c r="AT40" s="325">
        <f t="shared" si="803"/>
        <v>710.65096774156518</v>
      </c>
      <c r="AU40" s="326">
        <f t="shared" si="804"/>
        <v>1.1288765537087539</v>
      </c>
      <c r="AV40" s="325">
        <f>INDEX('SO MEI 2026 REV 4'!$B$6:$BH$52,MATCH(B40,'SO MEI 2026 REV 4'!$B$6:$B$52,0),MATCH($AV$3,'SO MEI 2026 REV 4'!$B$5:$XH$5,0))</f>
        <v>6600.0622580645213</v>
      </c>
      <c r="AW40" s="325">
        <f>INDEX('Summary sales'!$A$6:$BX$50,MATCH($B40,'Summary sales'!$A$6:$A$50,0),MATCH($AV$3,'Summary sales'!$A$7:$BX$7,0))</f>
        <v>5600.3700000001118</v>
      </c>
      <c r="AX40" s="325">
        <f t="shared" si="805"/>
        <v>-999.69225806440954</v>
      </c>
      <c r="AY40" s="326">
        <f t="shared" si="806"/>
        <v>0.84853290484602628</v>
      </c>
      <c r="AZ40" s="325">
        <f>INDEX('SO MEI 2026 REV 4'!$B$6:$BH$52,MATCH(B40,'SO MEI 2026 REV 4'!$B$6:$B$52,0),MATCH($AZ$3,'SO MEI 2026 REV 4'!$B$5:$XH$5,0))</f>
        <v>0</v>
      </c>
      <c r="BA40" s="325">
        <f>INDEX('Summary sales'!$A$6:$BX$50,MATCH($B40,'Summary sales'!$A$6:$A$50,0),MATCH($AZ$3,'Summary sales'!$A$7:$BX$7,0))</f>
        <v>1688.0100000000093</v>
      </c>
      <c r="BB40" s="325">
        <f t="shared" si="807"/>
        <v>1688.0100000000093</v>
      </c>
      <c r="BC40" s="326" t="e">
        <f t="shared" si="808"/>
        <v>#DIV/0!</v>
      </c>
      <c r="BD40" s="325">
        <f>INDEX('SO MEI 2026 REV 4'!$B$6:$BH$52,MATCH(B40,'SO MEI 2026 REV 4'!$B$6:$B$52,0),MATCH($BD$3,'SO MEI 2026 REV 4'!$B$5:$XH$5,0))</f>
        <v>500</v>
      </c>
      <c r="BE40" s="325">
        <f>INDEX('Summary sales'!$A$6:$BX$50,MATCH($B40,'Summary sales'!$A$6:$A$50,0),MATCH($BD$3,'Summary sales'!$A$7:$BX$7,0))</f>
        <v>287.23999999999796</v>
      </c>
      <c r="BF40" s="325">
        <f t="shared" si="809"/>
        <v>-212.76000000000204</v>
      </c>
      <c r="BG40" s="326">
        <f t="shared" si="810"/>
        <v>0.57447999999999588</v>
      </c>
      <c r="BH40" s="325">
        <f>INDEX('SO MEI 2026 REV 4'!$B$6:$BH$52,MATCH(B40,'SO MEI 2026 REV 4'!$B$6:$B$52,0),MATCH($BH$3,'SO MEI 2026 REV 4'!$B$5:$XH$5,0))</f>
        <v>4000</v>
      </c>
      <c r="BI40" s="325">
        <f>INDEX('Summary sales'!$A$6:$BX$50,MATCH($B40,'Summary sales'!$A$6:$A$50,0),MATCH($BH$3,'Summary sales'!$A$7:$BX$7,0))</f>
        <v>3780.5699999998324</v>
      </c>
      <c r="BJ40" s="325">
        <f t="shared" si="811"/>
        <v>-219.43000000016764</v>
      </c>
      <c r="BK40" s="326">
        <f t="shared" si="812"/>
        <v>0.94514249999995814</v>
      </c>
      <c r="BL40" s="325">
        <f>INDEX('SO MEI 2026 REV 4'!$B$6:$BH$52,MATCH(B40,'SO MEI 2026 REV 4'!$B$6:$B$52,0),MATCH($BL$3,'SO MEI 2026 REV 4'!$B$5:$XH$5,0))</f>
        <v>2000</v>
      </c>
      <c r="BM40" s="325">
        <f>INDEX('Summary sales'!$A$6:$BX$50,MATCH($B40,'Summary sales'!$A$6:$A$50,0),MATCH($BL$3,'Summary sales'!$A$7:$BX$7,0))</f>
        <v>8654.5299999997951</v>
      </c>
      <c r="BN40" s="325">
        <f t="shared" si="813"/>
        <v>6654.5299999997951</v>
      </c>
      <c r="BO40" s="326">
        <f t="shared" si="814"/>
        <v>4.3272649999998976</v>
      </c>
      <c r="BP40" s="325">
        <f>INDEX('SO MEI 2026 REV 4'!$B$6:$BH$52,MATCH(B40,'SO MEI 2026 REV 4'!$B$6:$B$52,0),MATCH($BP$3,'SO MEI 2026 REV 4'!$B$5:$XH$5,0))</f>
        <v>1300</v>
      </c>
      <c r="BQ40" s="325">
        <f>INDEX('Summary sales'!$A$6:$BX$50,MATCH($B40,'Summary sales'!$A$6:$A$50,0),MATCH($BP$3,'Summary sales'!$A$7:$BX$7,0))</f>
        <v>1339.6500000000233</v>
      </c>
      <c r="BR40" s="325">
        <f t="shared" si="815"/>
        <v>39.650000000023283</v>
      </c>
      <c r="BS40" s="326">
        <f t="shared" si="816"/>
        <v>1.030500000000018</v>
      </c>
      <c r="BT40" s="325">
        <f>INDEX('SO MEI 2026 REV 4'!$B$6:$BH$52,MATCH(B40,'SO MEI 2026 REV 4'!$B$6:$B$52,0),MATCH($BT$3,'SO MEI 2026 REV 4'!$B$5:$XH$5,0))</f>
        <v>0</v>
      </c>
      <c r="BU40" s="325">
        <f>INDEX('Summary sales'!$A$6:$BX$50,MATCH($B40,'Summary sales'!$A$6:$A$50,0),MATCH($BT$3,'Summary sales'!$A$7:$BX$7,0))</f>
        <v>748.22200000006706</v>
      </c>
      <c r="BV40" s="325">
        <f t="shared" si="817"/>
        <v>748.22200000006706</v>
      </c>
      <c r="BW40" s="326" t="e">
        <f t="shared" si="818"/>
        <v>#DIV/0!</v>
      </c>
      <c r="BX40" s="325">
        <f>INDEX('SO MEI 2026 REV 4'!$B$6:$BH$52,MATCH(B40,'SO MEI 2026 REV 4'!$B$6:$B$52,0),MATCH($BX$3,'SO MEI 2026 REV 4'!$B$5:$XH$5,0))</f>
        <v>0</v>
      </c>
      <c r="BY40" s="325">
        <f ca="1">INDEX('Summary sales'!$A$6:$BX$50,MATCH($B40,'Summary sales'!$A$6:$A$50,0),MATCH($BX$3,'Summary sales'!$A$7:$BX$7,0))</f>
        <v>0</v>
      </c>
      <c r="BZ40" s="325">
        <f t="shared" ca="1" si="819"/>
        <v>0</v>
      </c>
      <c r="CA40" s="326" t="e">
        <f t="shared" ca="1" si="820"/>
        <v>#DIV/0!</v>
      </c>
      <c r="CB40" s="325">
        <f>INDEX('SO MEI 2026 REV 4'!$B$6:$BH$52,MATCH(B40,'SO MEI 2026 REV 4'!$B$6:$B$52,0),MATCH($CB$3,'SO MEI 2026 REV 4'!$B$5:$XH$5,0))</f>
        <v>70.054838709677327</v>
      </c>
      <c r="CC40" s="325">
        <f>INDEX('Summary sales'!$A$6:$BX$50,MATCH($B40,'Summary sales'!$A$6:$A$50,0),MATCH($CB$3,'Summary sales'!$A$7:$BX$7,0))</f>
        <v>0</v>
      </c>
      <c r="CD40" s="325">
        <f t="shared" si="821"/>
        <v>-70.054838709677327</v>
      </c>
      <c r="CE40" s="326">
        <f t="shared" si="822"/>
        <v>0</v>
      </c>
      <c r="CF40" s="325">
        <f>INDEX('SO MEI 2026 REV 4'!$B$6:$BH$52,MATCH(B40,'SO MEI 2026 REV 4'!$B$6:$B$52,0),MATCH($CF$3,'SO MEI 2026 REV 4'!$B$5:$XH$5,0))</f>
        <v>89.451612903225808</v>
      </c>
      <c r="CG40" s="325">
        <f>INDEX('Summary sales'!$A$6:$BX$50,MATCH($B40,'Summary sales'!$A$6:$A$50,0),MATCH($CF$3,'Summary sales'!$A$7:$BX$7,0))</f>
        <v>49.63300000000163</v>
      </c>
      <c r="CH40" s="325">
        <f t="shared" si="823"/>
        <v>-39.818612903224178</v>
      </c>
      <c r="CI40" s="326">
        <f t="shared" si="824"/>
        <v>0.55485863685540948</v>
      </c>
      <c r="CJ40" s="325">
        <f>INDEX('SO MEI 2026 REV 4'!$B$6:$BH$52,MATCH(B40,'SO MEI 2026 REV 4'!$B$6:$B$52,0),MATCH($CJ$3,'SO MEI 2026 REV 4'!$B$5:$XH$5,0))</f>
        <v>0</v>
      </c>
      <c r="CK40" s="325">
        <f>INDEX('Summary sales'!$A$6:$BX$50,MATCH($B40,'Summary sales'!$A$6:$A$50,0),MATCH($CJ$3,'Summary sales'!$A$7:$BX$7,0))</f>
        <v>3530</v>
      </c>
      <c r="CL40" s="325">
        <f t="shared" si="825"/>
        <v>3530</v>
      </c>
      <c r="CM40" s="326" t="e">
        <f t="shared" si="826"/>
        <v>#DIV/0!</v>
      </c>
      <c r="CN40" s="325">
        <f>INDEX('SO MEI 2026 REV 4'!$B$6:$BH$52,MATCH(B40,'SO MEI 2026 REV 4'!$B$6:$B$52,0),MATCH($CN$3,'SO MEI 2026 REV 4'!$B$5:$XH$5,0))</f>
        <v>0</v>
      </c>
      <c r="CO40" s="325">
        <f>INDEX('Summary sales'!$A$6:$BX$50,MATCH($B40,'Summary sales'!$A$6:$A$50,0),MATCH($CN$3,'Summary sales'!$A$7:$BX$7,0))</f>
        <v>0</v>
      </c>
      <c r="CP40" s="325">
        <f t="shared" si="827"/>
        <v>0</v>
      </c>
      <c r="CQ40" s="325">
        <f>INDEX('SO MEI 2026 REV 4'!$B$6:$BH$52,MATCH(B40,'SO MEI 2026 REV 4'!$B$6:$B$52,0),MATCH($CQ$3,'SO MEI 2026 REV 4'!$B$5:$XH$5,0))</f>
        <v>0</v>
      </c>
      <c r="CR40" s="325">
        <f>INDEX('Summary sales'!$A$6:$BX$50,MATCH($B40,'Summary sales'!$A$6:$A$50,0),MATCH($CQ$3,'Summary sales'!$A$7:$BX$7,0))</f>
        <v>0</v>
      </c>
      <c r="CS40" s="325">
        <f t="shared" si="828"/>
        <v>0</v>
      </c>
      <c r="CT40" s="326" t="e">
        <f t="shared" si="829"/>
        <v>#DIV/0!</v>
      </c>
      <c r="CU40" s="325">
        <f>INDEX('SO MEI 2026 REV 4'!$B$6:$BH$52,MATCH(B40,'SO MEI 2026 REV 4'!$B$6:$B$52,0),MATCH($CU$3,'SO MEI 2026 REV 4'!$B$5:$XH$5,0))</f>
        <v>2000</v>
      </c>
      <c r="CV40" s="325">
        <f>INDEX('Summary sales'!$A$6:$BX$50,MATCH($B40,'Summary sales'!$A$6:$A$50,0),MATCH($CU$3,'Summary sales'!$A$7:$BX$7,0))</f>
        <v>7507.109999999986</v>
      </c>
      <c r="CW40" s="325">
        <f t="shared" si="830"/>
        <v>5507.109999999986</v>
      </c>
      <c r="CX40" s="326">
        <f t="shared" si="831"/>
        <v>3.7535549999999929</v>
      </c>
      <c r="CY40" s="325">
        <f>INDEX('SO MEI 2026 REV 4'!$B$6:$BH$52,MATCH(B40,'SO MEI 2026 REV 4'!$B$6:$B$52,0),MATCH($CY$3,'SO MEI 2026 REV 4'!$B$5:$XH$5,0))</f>
        <v>5000</v>
      </c>
      <c r="CZ40" s="325">
        <f>INDEX('Summary sales'!$A$6:$BX$50,MATCH($B40,'Summary sales'!$A$6:$A$50,0),MATCH($CY$3,'Summary sales'!$A$7:$BX$7,0))</f>
        <v>10821.300000000047</v>
      </c>
      <c r="DA40" s="325">
        <f t="shared" si="832"/>
        <v>5821.3000000000466</v>
      </c>
      <c r="DB40" s="326">
        <f t="shared" si="833"/>
        <v>2.1642600000000094</v>
      </c>
      <c r="DC40" s="325">
        <f>INDEX('SO MEI 2026 REV 4'!$B$6:$BH$52,MATCH(B40,'SO MEI 2026 REV 4'!$B$6:$B$52,0),MATCH($DC$3,'SO MEI 2026 REV 4'!$B$5:$XH$5,0))</f>
        <v>16000</v>
      </c>
      <c r="DD40" s="325">
        <f>INDEX('Summary sales'!$A$6:$BX$50,MATCH($B40,'Summary sales'!$A$6:$A$50,0),MATCH($DC$3,'Summary sales'!$A$7:$BX$7,0))</f>
        <v>16103.159000001848</v>
      </c>
      <c r="DE40" s="325">
        <f t="shared" si="834"/>
        <v>103.15900000184774</v>
      </c>
      <c r="DF40" s="326">
        <f t="shared" si="835"/>
        <v>1.0064474375001156</v>
      </c>
      <c r="DG40" s="325">
        <f>INDEX('SO MEI 2026 REV 4'!$B$6:$BH$52,MATCH(B40,'SO MEI 2026 REV 4'!$B$6:$B$52,0),MATCH($DG$3,'SO MEI 2026 REV 4'!$B$5:$XH$5,0))</f>
        <v>0</v>
      </c>
      <c r="DH40" s="325">
        <f>INDEX('Summary sales'!$A$6:$BX$50,MATCH($B40,'Summary sales'!$A$6:$A$50,0),MATCH($DG$3,'Summary sales'!$A$7:$BX$7,0))</f>
        <v>2016.7099999999627</v>
      </c>
      <c r="DI40" s="325">
        <f t="shared" si="836"/>
        <v>2016.7099999999627</v>
      </c>
      <c r="DJ40" s="326" t="e">
        <f t="shared" si="837"/>
        <v>#DIV/0!</v>
      </c>
      <c r="DK40" s="325">
        <f>INDEX('SO MEI 2026 REV 4'!$B$6:$BH$52,MATCH(B40,'SO MEI 2026 REV 4'!$B$6:$B$52,0),MATCH($DK$3,'SO MEI 2026 REV 4'!$B$5:$XH$5,0))</f>
        <v>0</v>
      </c>
      <c r="DL40" s="325">
        <f>INDEX('Summary sales'!$A$6:$BX$50,MATCH($B40,'Summary sales'!$A$6:$A$50,0),MATCH($DK$3,'Summary sales'!$A$7:$BX$7,0))</f>
        <v>663.0899999999674</v>
      </c>
      <c r="DM40" s="325">
        <f t="shared" si="838"/>
        <v>663.0899999999674</v>
      </c>
      <c r="DN40" s="326" t="e">
        <f t="shared" si="839"/>
        <v>#DIV/0!</v>
      </c>
      <c r="DO40" s="325">
        <f>INDEX('SO MEI 2026 REV 4'!$B$6:$BH$52,MATCH(B40,'SO MEI 2026 REV 4'!$B$6:$B$52,0),MATCH($DO$3,'SO MEI 2026 REV 4'!$B$5:$XH$5,0))</f>
        <v>0</v>
      </c>
      <c r="DP40" s="325">
        <f>INDEX('Summary sales'!$A$6:$BX$50,MATCH($B40,'Summary sales'!$A$6:$A$50,0),MATCH($DO$3,'Summary sales'!$A$7:$BX$7,0))</f>
        <v>8191.3700000001118</v>
      </c>
      <c r="DQ40" s="325">
        <f t="shared" si="840"/>
        <v>8191.3700000001118</v>
      </c>
      <c r="DR40" s="326" t="e">
        <f t="shared" si="841"/>
        <v>#DIV/0!</v>
      </c>
      <c r="DS40" s="325">
        <f>INDEX('SO MEI 2026 REV 4'!$B$6:$BH$52,MATCH(B40,'SO MEI 2026 REV 4'!$B$6:$B$52,0),MATCH($DS$3,'SO MEI 2026 REV 4'!$B$5:$XH$5,0))</f>
        <v>0</v>
      </c>
      <c r="DT40" s="325">
        <f>INDEX('Summary sales'!$A$6:$BX$50,MATCH($B40,'Summary sales'!$A$6:$A$50,0),MATCH($DS$3,'Summary sales'!$A$7:$BX$7,0))</f>
        <v>2637.1500000000233</v>
      </c>
      <c r="DU40" s="325">
        <f t="shared" si="842"/>
        <v>2637.1500000000233</v>
      </c>
      <c r="DV40" s="326" t="e">
        <f t="shared" si="843"/>
        <v>#DIV/0!</v>
      </c>
      <c r="DW40" s="325">
        <f>INDEX('SO MEI 2026 REV 4'!$B$6:$BH$52,MATCH(B40,'SO MEI 2026 REV 4'!$B$6:$B$52,0),MATCH($DW$3,'SO MEI 2026 REV 4'!$B$5:$XH$5,0))</f>
        <v>0</v>
      </c>
      <c r="DX40" s="325">
        <f>INDEX('Summary sales'!$A$6:$BX$50,MATCH($B40,'Summary sales'!$A$6:$A$50,0),MATCH($DW$3,'Summary sales'!$A$7:$BX$7,0))</f>
        <v>474.5</v>
      </c>
      <c r="DY40" s="325">
        <f t="shared" si="844"/>
        <v>474.5</v>
      </c>
      <c r="DZ40" s="326" t="e">
        <f t="shared" si="845"/>
        <v>#DIV/0!</v>
      </c>
      <c r="EA40" s="325">
        <f>INDEX('SO MEI 2026 REV 4'!$B$6:$BH$52,MATCH(B40,'SO MEI 2026 REV 4'!$B$6:$B$52,0),MATCH($EA$3,'SO MEI 2026 REV 4'!$B$5:$XH$5,0))</f>
        <v>0</v>
      </c>
      <c r="EB40" s="325">
        <f>INDEX('Summary sales'!$A$6:$BX$50,MATCH($B40,'Summary sales'!$A$6:$A$50,0),MATCH($EA$3,'Summary sales'!$A$7:$BX$7,0))</f>
        <v>1783.4099999999162</v>
      </c>
      <c r="EC40" s="325">
        <f t="shared" si="846"/>
        <v>1783.4099999999162</v>
      </c>
      <c r="ED40" s="326" t="e">
        <f t="shared" si="847"/>
        <v>#DIV/0!</v>
      </c>
      <c r="EE40" s="325">
        <f>INDEX('SO MEI 2026 REV 4'!$B$6:$BH$52,MATCH(B40,'SO MEI 2026 REV 4'!$B$6:$B$52,0),MATCH($EE$3,'SO MEI 2026 REV 4'!$B$5:$XH$5,0))</f>
        <v>0</v>
      </c>
      <c r="EF40" s="325">
        <f>INDEX('Summary sales'!$A$6:$BX$50,MATCH($B40,'Summary sales'!$A$6:$A$50,0),MATCH($EE$3,'Summary sales'!$A$7:$BX$7,0))</f>
        <v>1440.640000000014</v>
      </c>
      <c r="EG40" s="325">
        <f t="shared" si="848"/>
        <v>1440.640000000014</v>
      </c>
      <c r="EH40" s="326" t="e">
        <f t="shared" si="849"/>
        <v>#DIV/0!</v>
      </c>
      <c r="EI40" s="325">
        <f>INDEX('SO MEI 2026 REV 4'!$B$6:$BH$52,MATCH(B40,'SO MEI 2026 REV 4'!$B$6:$B$52,0),MATCH($EI$3,'SO MEI 2026 REV 4'!$B$5:$XH$5,0))</f>
        <v>11007.047419354845</v>
      </c>
      <c r="EJ40" s="325">
        <f>INDEX('Summary sales'!$A$6:$BX$50,MATCH($B40,'Summary sales'!$A$6:$A$50,0),MATCH($EI$3,'Summary sales'!$A$7:$BX$7,0))</f>
        <v>10812.839999999851</v>
      </c>
      <c r="EK40" s="325">
        <f t="shared" si="850"/>
        <v>-194.20741935499427</v>
      </c>
      <c r="EL40" s="326">
        <f t="shared" si="851"/>
        <v>0.98235608406542352</v>
      </c>
      <c r="EM40" s="325">
        <f>INDEX('SO MEI 2026 REV 4'!$B$6:$BH$52,MATCH(B40,'SO MEI 2026 REV 4'!$B$6:$B$52,0),MATCH($EM$3,'SO MEI 2026 REV 4'!$B$5:$XH$5,0))</f>
        <v>1519.5448387096778</v>
      </c>
      <c r="EN40" s="325">
        <f>INDEX('Summary sales'!$A$6:$BX$50,MATCH($B40,'Summary sales'!$A$6:$A$50,0),MATCH($EM$3,'Summary sales'!$A$7:$BX$7,0))</f>
        <v>2409.9199999999255</v>
      </c>
      <c r="EO40" s="325">
        <f t="shared" si="852"/>
        <v>890.37516129024766</v>
      </c>
      <c r="EP40" s="326">
        <f t="shared" si="853"/>
        <v>1.5859485936896145</v>
      </c>
      <c r="EQ40" s="325">
        <f>INDEX('SO MEI 2026 REV 4'!$B$6:$BH$52,MATCH(B40,'SO MEI 2026 REV 4'!$B$6:$B$52,0),MATCH($EQ$3,'SO MEI 2026 REV 4'!$B$5:$XH$5,0))</f>
        <v>0</v>
      </c>
      <c r="ER40" s="325">
        <f>INDEX('Summary sales'!$A$6:$BX$50,MATCH($B40,'Summary sales'!$A$6:$A$50,0),MATCH($EQ$3,'Summary sales'!$A$7:$BX$7,0))</f>
        <v>4580.5</v>
      </c>
      <c r="ES40" s="325">
        <f t="shared" si="854"/>
        <v>4580.5</v>
      </c>
      <c r="ET40" s="326" t="e">
        <f t="shared" si="855"/>
        <v>#DIV/0!</v>
      </c>
      <c r="EU40" s="325">
        <f>INDEX('SO MEI 2026 REV 4'!$B$6:$BH$52,MATCH(B40,'SO MEI 2026 REV 4'!$B$6:$B$52,0),MATCH($EU$3,'SO MEI 2026 REV 4'!$B$5:$XH$5,0))</f>
        <v>7000</v>
      </c>
      <c r="EV40" s="325">
        <f>INDEX('Summary sales'!$A$6:$BX$50,MATCH(B40,'Summary sales'!$A$6:$A$50,0),MATCH($EU$3,'Summary sales'!$A$7:$BX$7,0))</f>
        <v>10084.469999999972</v>
      </c>
      <c r="EW40" s="325">
        <f t="shared" si="856"/>
        <v>3084.4699999999721</v>
      </c>
      <c r="EX40" s="326">
        <f t="shared" si="857"/>
        <v>1.4406385714285674</v>
      </c>
      <c r="EY40" s="325">
        <f>INDEX('SO MEI 2026 REV 4'!$B$6:$BH$52,MATCH(B40,'SO MEI 2026 REV 4'!$B$6:$B$52,0),MATCH($EY$3,'SO MEI 2026 REV 4'!$B$5:$XH$5,0))</f>
        <v>0</v>
      </c>
      <c r="EZ40" s="325">
        <f>INDEX('Summary sales'!$A$6:$BX$50,MATCH($B40,'Summary sales'!$A$6:$A$50,0),MATCH($EY$3,'Summary sales'!$A$7:$BX$7,0))</f>
        <v>1546.9499999999534</v>
      </c>
      <c r="FA40" s="325">
        <f t="shared" si="858"/>
        <v>1546.9499999999534</v>
      </c>
      <c r="FB40" s="326" t="e">
        <f t="shared" si="859"/>
        <v>#DIV/0!</v>
      </c>
      <c r="FC40" s="325">
        <f>INDEX('SO MEI 2026 REV 4'!$B$6:$BH$52,MATCH(B40,'SO MEI 2026 REV 4'!$B$6:$B$52,0),MATCH($FC$3,'SO MEI 2026 REV 4'!$B$5:$XH$5,0))</f>
        <v>60000</v>
      </c>
      <c r="FD40" s="325">
        <f>INDEX('Summary sales'!$A$6:$BX$50,MATCH($B40,'Summary sales'!$A$6:$A$50,0),MATCH($FC$3,'Summary sales'!$A$7:$BX$7,0))</f>
        <v>57547.929999999702</v>
      </c>
      <c r="FE40" s="325">
        <f t="shared" si="860"/>
        <v>-2452.070000000298</v>
      </c>
      <c r="FF40" s="326">
        <f t="shared" si="861"/>
        <v>0.95913216666666168</v>
      </c>
      <c r="FG40" s="325">
        <f>INDEX('SO MEI 2026 REV 4'!$B$6:$BH$52,MATCH(B40,'SO MEI 2026 REV 4'!$B$6:$B$52,0),MATCH($FG$3,'SO MEI 2026 REV 4'!$B$5:$XH$5,0))</f>
        <v>8000</v>
      </c>
      <c r="FH40" s="325">
        <f>INDEX('Summary sales'!$A$6:$BX$50,MATCH(B40,'Summary sales'!$A$6:$A$50,0),MATCH($FG$3,'Summary sales'!$A$7:$BX$7,0))</f>
        <v>7155.5199999997858</v>
      </c>
      <c r="FI40" s="325">
        <f t="shared" si="862"/>
        <v>-844.4800000002142</v>
      </c>
      <c r="FJ40" s="326">
        <f t="shared" si="863"/>
        <v>0.89443999999997326</v>
      </c>
      <c r="FK40" s="325">
        <f>INDEX('SO MEI 2026 REV 4'!$B$6:$BH$52,MATCH(B40,'SO MEI 2026 REV 4'!$B$6:$B$52,0),MATCH($FK$3,'SO MEI 2026 REV 4'!$B$5:$XH$5,0))</f>
        <v>0</v>
      </c>
      <c r="FL40" s="325">
        <f>INDEX('Summary sales'!$A$6:$BX$50,MATCH(B40,'Summary sales'!$A$6:$A$50,0),MATCH($FK$3,'Summary sales'!$A$7:$BX$7,0))</f>
        <v>2552.7000000001863</v>
      </c>
      <c r="FM40" s="325">
        <f t="shared" si="864"/>
        <v>2552.7000000001863</v>
      </c>
      <c r="FN40" s="326" t="e">
        <f t="shared" si="865"/>
        <v>#DIV/0!</v>
      </c>
      <c r="FO40" s="325">
        <f>INDEX('SO MEI 2026 REV 4'!$B$6:$BH$52,MATCH(B40,'SO MEI 2026 REV 4'!$B$6:$B$52,0),MATCH($FO$3,'SO MEI 2026 REV 4'!$B$5:$XH$5,0))</f>
        <v>726.8151612903232</v>
      </c>
      <c r="FP40" s="325">
        <f>INDEX('Summary sales'!$A$6:$BX$50,MATCH(B40,'Summary sales'!$A$6:$A$50,0),MATCH($FO$3,'Summary sales'!$A$7:$BX$7,0))</f>
        <v>787.42999999993481</v>
      </c>
      <c r="FQ40" s="325">
        <f t="shared" si="866"/>
        <v>60.614838709611604</v>
      </c>
      <c r="FR40" s="326">
        <f t="shared" si="867"/>
        <v>1.0833978732667071</v>
      </c>
      <c r="FS40" s="325">
        <f>INDEX('SO MEI 2026 REV 4'!$B$6:$BH$52,MATCH(B40,'SO MEI 2026 REV 4'!$B$6:$B$52,0),MATCH($FS$3,'SO MEI 2026 REV 4'!$B$5:$XH$5,0))</f>
        <v>3018.0416129032269</v>
      </c>
      <c r="FT40" s="325">
        <f>INDEX('Summary sales'!$A$6:$BX$50,MATCH(B40,'Summary sales'!$A$6:$A$50,0),MATCH($FS$3,'Summary sales'!$A$7:$BX$7,0))</f>
        <v>0</v>
      </c>
      <c r="FU40" s="325">
        <f t="shared" si="868"/>
        <v>-3018.0416129032269</v>
      </c>
      <c r="FV40" s="326">
        <f t="shared" si="869"/>
        <v>0</v>
      </c>
      <c r="FW40" s="325">
        <f>INDEX('SO MEI 2026 REV 4'!$B$6:$BH$52,MATCH(B40,'SO MEI 2026 REV 4'!$B$6:$B$52,0),MATCH($FW$3,'SO MEI 2026 REV 4'!$B$5:$XH$5,0))</f>
        <v>0</v>
      </c>
      <c r="FX40" s="325">
        <f>INDEX('Summary sales'!$A$6:$BX$50,MATCH(B40,'Summary sales'!$A$6:$A$50,0),MATCH($FW$3,'Summary sales'!$A$7:$BX$7,0))</f>
        <v>886.38000000012107</v>
      </c>
      <c r="FY40" s="325">
        <f t="shared" si="870"/>
        <v>886.38000000012107</v>
      </c>
      <c r="FZ40" s="326" t="e">
        <f t="shared" si="871"/>
        <v>#DIV/0!</v>
      </c>
      <c r="GA40" s="325">
        <f>INDEX('SO MEI 2026 REV 4'!$B$6:$BH$52,MATCH(B40,'SO MEI 2026 REV 4'!$B$6:$B$52,0),MATCH($GA$3,'SO MEI 2026 REV 4'!$B$5:$XH$5,0))</f>
        <v>0</v>
      </c>
      <c r="GB40" s="325">
        <f>INDEX('Summary sales'!$A$6:$BX$50,MATCH(B40,'Summary sales'!$A$6:$A$50,0),MATCH($GA$3,'Summary sales'!$A$7:$BX$7,0))</f>
        <v>871.55999999993946</v>
      </c>
      <c r="GC40" s="325">
        <f t="shared" si="872"/>
        <v>871.55999999993946</v>
      </c>
      <c r="GD40" s="326" t="e">
        <f t="shared" si="873"/>
        <v>#DIV/0!</v>
      </c>
      <c r="GE40" s="325">
        <f>INDEX('SO MEI 2026 REV 4'!$B$6:$BH$52,MATCH(B40,'SO MEI 2026 REV 4'!$B$6:$B$52,0),MATCH($GE$3,'SO MEI 2026 REV 4'!$B$5:$XH$5,0))</f>
        <v>0</v>
      </c>
      <c r="GF40" s="325">
        <f>INDEX('Summary sales'!$A$6:$BX$50,MATCH(B40,'Summary sales'!$A$6:$A$50,0),MATCH($GE$3,'Summary sales'!$A$7:$BX$7,0))</f>
        <v>0</v>
      </c>
      <c r="GG40" s="325">
        <f t="shared" si="874"/>
        <v>0</v>
      </c>
      <c r="GH40" s="326" t="e">
        <f t="shared" si="875"/>
        <v>#DIV/0!</v>
      </c>
      <c r="GI40" s="325">
        <f>INDEX('SO MEI 2026 REV 4'!$B$6:$BH$52,MATCH(B40,'SO MEI 2026 REV 4'!$B$6:$B$52,0),MATCH($GI$3,'SO MEI 2026 REV 4'!$B$5:$XH$5,0))</f>
        <v>0</v>
      </c>
      <c r="GJ40" s="325">
        <f>INDEX('Summary sales'!$A$6:$BX$50,MATCH($B40,'Summary sales'!$A$6:$A$50,0),MATCH($GI$3,'Summary sales'!$A$7:$BX$7,0))</f>
        <v>0</v>
      </c>
      <c r="GK40" s="325">
        <f t="shared" si="876"/>
        <v>0</v>
      </c>
      <c r="GL40" s="326" t="e">
        <f t="shared" si="877"/>
        <v>#DIV/0!</v>
      </c>
      <c r="GM40" s="325">
        <f>INDEX('SO MEI 2026 REV 4'!$B$6:$BH$52,MATCH(B40,'SO MEI 2026 REV 4'!$B$6:$B$52,0),MATCH($GM$3,'SO MEI 2026 REV 4'!$B$5:$XH$5,0))</f>
        <v>0</v>
      </c>
      <c r="GN40" s="325">
        <f>INDEX('Summary sales'!$A$6:$BX$50,MATCH($B40,'Summary sales'!$A$6:$A$50,0),MATCH($GM$3,'Summary sales'!$A$7:$BX$7,0))</f>
        <v>1379.7000000001863</v>
      </c>
      <c r="GO40" s="325">
        <f t="shared" si="878"/>
        <v>1379.7000000001863</v>
      </c>
      <c r="GP40" s="326" t="e">
        <f t="shared" si="879"/>
        <v>#DIV/0!</v>
      </c>
      <c r="GQ40" s="325">
        <f>INDEX('SO MEI 2026 REV 4'!$B$6:$BH$52,MATCH(B40,'SO MEI 2026 REV 4'!$B$6:$B$52,0),MATCH($GQ$3,'SO MEI 2026 REV 4'!$B$5:$XH$5,0))</f>
        <v>1800</v>
      </c>
      <c r="GR40" s="325">
        <f>INDEX('Summary sales'!$A$6:$BX$50,MATCH(B40,'Summary sales'!$A$6:$A$50,0),MATCH($GQ$3,'Summary sales'!$A$7:$BX$7,0))</f>
        <v>1983.3469999999506</v>
      </c>
      <c r="GS40" s="325">
        <f t="shared" si="880"/>
        <v>183.34699999995064</v>
      </c>
      <c r="GT40" s="326">
        <f t="shared" si="881"/>
        <v>1.101859444444417</v>
      </c>
      <c r="GU40" s="325">
        <f>INDEX('SO MEI 2026 REV 4'!$B$6:$BH$52,MATCH(B40,'SO MEI 2026 REV 4'!$B$6:$B$52,0),MATCH($GU$3,'SO MEI 2026 REV 4'!$B$5:$XH$5,0))</f>
        <v>2499.7025806451697</v>
      </c>
      <c r="GV40" s="325">
        <f>INDEX('Summary sales'!$A$6:$BX$50,MATCH(B40,'Summary sales'!$A$6:$A$50,0),MATCH($GU$3,'Summary sales'!$A$7:$BX$7,0))</f>
        <v>664.60000000009313</v>
      </c>
      <c r="GW40" s="325">
        <f t="shared" si="882"/>
        <v>-1835.1025806450766</v>
      </c>
      <c r="GX40" s="326">
        <f t="shared" si="883"/>
        <v>0.26587163014751969</v>
      </c>
      <c r="GY40" s="325">
        <f>INDEX('SO MEI 2026 REV 4'!$B$6:$BH$52,MATCH(B40,'SO MEI 2026 REV 4'!$B$6:$B$52,0),MATCH($GY$3,'SO MEI 2026 REV 4'!$B$5:$XH$5,0))</f>
        <v>0</v>
      </c>
      <c r="GZ40" s="325">
        <f>INDEX('Summary sales'!$A$6:$BX$50,MATCH(B40,'Summary sales'!$A$6:$A$50,0),MATCH($GY$3,'Summary sales'!$A$7:$BX$7,0))</f>
        <v>0</v>
      </c>
      <c r="HA40" s="325">
        <f t="shared" si="884"/>
        <v>0</v>
      </c>
      <c r="HB40" s="326" t="e">
        <f t="shared" si="885"/>
        <v>#DIV/0!</v>
      </c>
      <c r="HC40" s="325">
        <f>INDEX('SO MEI 2026 REV 4'!$B$6:$BH$52,MATCH(B40,'SO MEI 2026 REV 4'!$B$6:$B$52,0),MATCH($HC$3,'SO MEI 2026 REV 4'!$B$5:$XH$5,0))</f>
        <v>15000</v>
      </c>
      <c r="HD40" s="325">
        <f>INDEX('Summary sales'!$A$6:$BX$50,MATCH(B40,'Summary sales'!$A$6:$A$50,0),MATCH($HC$3,'Summary sales'!$A$7:$BX$7,0))</f>
        <v>9261.1319999955595</v>
      </c>
      <c r="HE40" s="325">
        <f t="shared" si="886"/>
        <v>-5738.8680000044405</v>
      </c>
      <c r="HF40" s="366">
        <f t="shared" si="887"/>
        <v>0.61740879999970399</v>
      </c>
    </row>
    <row r="41" spans="1:214" ht="15" customHeight="1">
      <c r="A41" s="641"/>
      <c r="B41" s="323">
        <f t="shared" ref="B41:B43" si="889">B40+1</f>
        <v>46171</v>
      </c>
      <c r="C41" s="324" t="str">
        <f t="shared" ref="C41" si="890">TEXT(B41,"ddd")</f>
        <v>Jum</v>
      </c>
      <c r="D41" s="325">
        <f t="shared" ref="D41" si="891">SUMIF($H$4:$HE$4,$D$4,H41:HE41)</f>
        <v>202277.55361290323</v>
      </c>
      <c r="E41" s="325">
        <f t="shared" ref="E41" ca="1" si="892">SUMIF($H$4:$HE$4,$E$4,H41:HE41)</f>
        <v>212154.81900000884</v>
      </c>
      <c r="F41" s="325">
        <f t="shared" ref="F41" ca="1" si="893">E41-D41</f>
        <v>9877.26538710561</v>
      </c>
      <c r="G41" s="326">
        <f t="shared" ref="G41" ca="1" si="894">E41/D41</f>
        <v>1.0488302592684489</v>
      </c>
      <c r="H41" s="325">
        <f>INDEX('SO MEI 2026 REV 4'!$B$6:$BH$52,MATCH(B41,'SO MEI 2026 REV 4'!$B$6:$B$52,0),MATCH($H$3,'SO MEI 2026 REV 4'!$B$5:$XH$5,0))</f>
        <v>1199.5729032258068</v>
      </c>
      <c r="I41" s="325">
        <f>INDEX('Summary sales'!$A$6:$BX$50,MATCH(B41,'Summary sales'!$A$6:$A$50,0),MATCH($H$3,'Summary sales'!$A$7:$BX$7,0))</f>
        <v>825.86000000010245</v>
      </c>
      <c r="J41" s="325">
        <f t="shared" ref="J41" si="895">I41-H41</f>
        <v>-373.71290322570439</v>
      </c>
      <c r="K41" s="326">
        <f t="shared" ref="K41" si="896">I41/H41</f>
        <v>0.68846169980937211</v>
      </c>
      <c r="L41" s="325">
        <f>INDEX('SO MEI 2026 REV 4'!$B$6:$BH$52,MATCH(B41,'SO MEI 2026 REV 4'!$B$6:$B$52,0),MATCH($L$3,'SO MEI 2026 REV 4'!$B$5:$XH$5,0))</f>
        <v>2000</v>
      </c>
      <c r="M41" s="325">
        <f>INDEX('Summary sales'!$A$6:$BX$50,MATCH($B41,'Summary sales'!$A$6:$A$50,0),MATCH($L$3,'Summary sales'!$A$7:$BX$7,0))</f>
        <v>1611.8500000014901</v>
      </c>
      <c r="N41" s="325">
        <f t="shared" ref="N41" si="897">M41-L41</f>
        <v>-388.14999999850988</v>
      </c>
      <c r="O41" s="326">
        <f t="shared" ref="O41" si="898">M41/L41</f>
        <v>0.80592500000074507</v>
      </c>
      <c r="P41" s="325">
        <f>INDEX('SO MEI 2026 REV 4'!$B$6:$BH$52,MATCH(B41,'SO MEI 2026 REV 4'!$B$6:$B$52,0),MATCH($P$3,'SO MEI 2026 REV 4'!$B$5:$XH$5,0))</f>
        <v>1129.7312903225857</v>
      </c>
      <c r="Q41" s="325">
        <f>INDEX('Summary sales'!$A$6:$BX$50,MATCH($B41,'Summary sales'!$A$6:$A$50,0),MATCH($P$3,'Summary sales'!$A$7:$BX$7,0))</f>
        <v>951.93000000016764</v>
      </c>
      <c r="R41" s="325">
        <f t="shared" ref="R41" si="899">Q41-P41</f>
        <v>-177.80129032241803</v>
      </c>
      <c r="S41" s="326">
        <f t="shared" ref="S41" si="900">Q41/P41</f>
        <v>0.84261630013660305</v>
      </c>
      <c r="T41" s="325">
        <f>INDEX('SO MEI 2026 REV 4'!$B$6:$BH$52,MATCH(B41,'SO MEI 2026 REV 4'!$B$6:$B$52,0),MATCH($T$3,'SO MEI 2026 REV 4'!$B$5:$XH$5,0))</f>
        <v>3282.5161290322658</v>
      </c>
      <c r="U41" s="325">
        <f>INDEX('Summary sales'!$A$6:$BX$50,MATCH($B41,'Summary sales'!$A$6:$A$50,0),MATCH($T$3,'Summary sales'!$A$7:$BX$7,0))</f>
        <v>2063.5</v>
      </c>
      <c r="V41" s="325">
        <f t="shared" ref="V41" si="901">U41-T41</f>
        <v>-1219.0161290322658</v>
      </c>
      <c r="W41" s="326">
        <f t="shared" ref="W41" si="902">U41/T41</f>
        <v>0.62863362094380637</v>
      </c>
      <c r="X41" s="325">
        <f>INDEX('SO MEI 2026 REV 4'!$B$6:$BH$52,MATCH(B41,'SO MEI 2026 REV 4'!$B$6:$B$52,0),MATCH($X$3,'SO MEI 2026 REV 4'!$B$5:$XH$5,0))</f>
        <v>644.02064516129087</v>
      </c>
      <c r="Y41" s="325">
        <f>INDEX('Summary sales'!$A$6:$BX$50,MATCH($B41,'Summary sales'!$A$6:$A$50,0),MATCH($X$3,'Summary sales'!$A$7:$BX$7,0))</f>
        <v>879.88000000000466</v>
      </c>
      <c r="Z41" s="325">
        <f t="shared" ref="Z41" si="903">Y41-X41</f>
        <v>235.85935483871378</v>
      </c>
      <c r="AA41" s="326">
        <f t="shared" ref="AA41" si="904">Y41/X41</f>
        <v>1.3662294937449471</v>
      </c>
      <c r="AB41" s="325">
        <f>INDEX('SO MEI 2026 REV 4'!$B$6:$BH$52,MATCH(B41,'SO MEI 2026 REV 4'!$B$6:$B$52,0),MATCH($AB$3,'SO MEI 2026 REV 4'!$B$5:$XH$5,0))</f>
        <v>0</v>
      </c>
      <c r="AC41" s="325">
        <f>INDEX('Summary sales'!$A$6:$BX$50,MATCH($B41,'Summary sales'!$A$6:$A$50,0),MATCH($AB$3,'Summary sales'!$A$7:$BX$7,0))</f>
        <v>0</v>
      </c>
      <c r="AD41" s="325">
        <f t="shared" ref="AD41" si="905">AC41-AB41</f>
        <v>0</v>
      </c>
      <c r="AE41" s="326" t="e">
        <f t="shared" ref="AE41" si="906">AC41/AB41</f>
        <v>#DIV/0!</v>
      </c>
      <c r="AF41" s="325">
        <f>INDEX('SO MEI 2026 REV 4'!$B$6:$BH$52,MATCH(B41,'SO MEI 2026 REV 4'!$B$6:$B$52,0),MATCH($AF$3,'SO MEI 2026 REV 4'!$B$5:$XH$5,0))</f>
        <v>499.97064516129024</v>
      </c>
      <c r="AG41" s="325">
        <f>INDEX('Summary sales'!$A$6:$BX$50,MATCH($B41,'Summary sales'!$A$6:$A$50,0),MATCH($AF$3,'Summary sales'!$A$7:$BX$7,0))</f>
        <v>4.9499999999825377</v>
      </c>
      <c r="AH41" s="325">
        <f t="shared" ref="AH41" si="907">AG41-AF41</f>
        <v>-495.0206451613077</v>
      </c>
      <c r="AI41" s="326">
        <f t="shared" ref="AI41" si="908">AG41/AF41</f>
        <v>9.9005812598971094E-3</v>
      </c>
      <c r="AJ41" s="325">
        <f>INDEX('SO MEI 2026 REV 4'!$B$6:$BH$52,MATCH(B41,'SO MEI 2026 REV 4'!$B$6:$B$52,0),MATCH($AJ$3,'SO MEI 2026 REV 4'!$B$5:$XH$5,0))</f>
        <v>603.76322580644887</v>
      </c>
      <c r="AK41" s="325">
        <f>INDEX('Summary sales'!$A$6:$BX$50,MATCH($B41,'Summary sales'!$A$6:$A$50,0),MATCH($AJ$3,'Summary sales'!$A$7:$BX$7,0))</f>
        <v>949.28999999992084</v>
      </c>
      <c r="AL41" s="325">
        <f t="shared" ref="AL41" si="909">AK41-AJ41</f>
        <v>345.52677419347197</v>
      </c>
      <c r="AM41" s="326">
        <f t="shared" ref="AM41" si="910">AK41/AJ41</f>
        <v>1.5722885386600858</v>
      </c>
      <c r="AN41" s="325">
        <f>INDEX('SO MEI 2026 REV 4'!$B$6:$BH$52,MATCH(B41,'SO MEI 2026 REV 4'!$B$6:$B$52,0),MATCH($AN$3,'SO MEI 2026 REV 4'!$B$5:$XH$5,0))</f>
        <v>673.27548387096704</v>
      </c>
      <c r="AO41" s="325">
        <f>INDEX('Summary sales'!$A$6:$BX$50,MATCH($B41,'Summary sales'!$A$6:$A$50,0),MATCH($AN$3,'Summary sales'!$A$7:$BX$7,0))</f>
        <v>697.02000000001863</v>
      </c>
      <c r="AP41" s="325">
        <f t="shared" ref="AP41" si="911">AO41-AN41</f>
        <v>23.74451612905159</v>
      </c>
      <c r="AQ41" s="326">
        <f t="shared" ref="AQ41" si="912">AO41/AN41</f>
        <v>1.0352671628447445</v>
      </c>
      <c r="AR41" s="325">
        <f>INDEX('SO MEI 2026 REV 4'!$B$6:$BH$52,MATCH(B41,'SO MEI 2026 REV 4'!$B$6:$B$52,0),MATCH($AR$3,'SO MEI 2026 REV 4'!$B$5:$XH$5,0))</f>
        <v>5514.1990322580623</v>
      </c>
      <c r="AS41" s="325">
        <f>INDEX('Summary sales'!$A$6:$BX$50,MATCH($B41,'Summary sales'!$A$6:$A$50,0),MATCH($AR$3,'Summary sales'!$A$7:$BX$7,0))</f>
        <v>5707.519999999553</v>
      </c>
      <c r="AT41" s="325">
        <f t="shared" ref="AT41" si="913">AS41-AR41</f>
        <v>193.32096774149068</v>
      </c>
      <c r="AU41" s="326">
        <f t="shared" ref="AU41" si="914">AS41/AR41</f>
        <v>1.0350587576927426</v>
      </c>
      <c r="AV41" s="325">
        <f>INDEX('SO MEI 2026 REV 4'!$B$6:$BH$52,MATCH(B41,'SO MEI 2026 REV 4'!$B$6:$B$52,0),MATCH($AV$3,'SO MEI 2026 REV 4'!$B$5:$XH$5,0))</f>
        <v>6600.0622580645213</v>
      </c>
      <c r="AW41" s="325">
        <f>INDEX('Summary sales'!$A$6:$BX$50,MATCH($B41,'Summary sales'!$A$6:$A$50,0),MATCH($AV$3,'Summary sales'!$A$7:$BX$7,0))</f>
        <v>5237.4399999999441</v>
      </c>
      <c r="AX41" s="325">
        <f t="shared" ref="AX41" si="915">AW41-AV41</f>
        <v>-1362.6222580645772</v>
      </c>
      <c r="AY41" s="326">
        <f t="shared" ref="AY41" si="916">AW41/AV41</f>
        <v>0.79354402961887083</v>
      </c>
      <c r="AZ41" s="325">
        <f>INDEX('SO MEI 2026 REV 4'!$B$6:$BH$52,MATCH(B41,'SO MEI 2026 REV 4'!$B$6:$B$52,0),MATCH($AZ$3,'SO MEI 2026 REV 4'!$B$5:$XH$5,0))</f>
        <v>1000</v>
      </c>
      <c r="BA41" s="325">
        <f>INDEX('Summary sales'!$A$6:$BX$50,MATCH($B41,'Summary sales'!$A$6:$A$50,0),MATCH($AZ$3,'Summary sales'!$A$7:$BX$7,0))</f>
        <v>1685.8999999999069</v>
      </c>
      <c r="BB41" s="325">
        <f t="shared" ref="BB41" si="917">BA41-AZ41</f>
        <v>685.89999999990687</v>
      </c>
      <c r="BC41" s="326">
        <f t="shared" ref="BC41" si="918">BA41/AZ41</f>
        <v>1.6858999999999069</v>
      </c>
      <c r="BD41" s="325">
        <f>INDEX('SO MEI 2026 REV 4'!$B$6:$BH$52,MATCH(B41,'SO MEI 2026 REV 4'!$B$6:$B$52,0),MATCH($BD$3,'SO MEI 2026 REV 4'!$B$5:$XH$5,0))</f>
        <v>500</v>
      </c>
      <c r="BE41" s="325">
        <f>INDEX('Summary sales'!$A$6:$BX$50,MATCH($B41,'Summary sales'!$A$6:$A$50,0),MATCH($BD$3,'Summary sales'!$A$7:$BX$7,0))</f>
        <v>511.34999999999854</v>
      </c>
      <c r="BF41" s="325">
        <f t="shared" ref="BF41" si="919">BE41-BD41</f>
        <v>11.349999999998545</v>
      </c>
      <c r="BG41" s="326">
        <f t="shared" ref="BG41" si="920">BE41/BD41</f>
        <v>1.0226999999999971</v>
      </c>
      <c r="BH41" s="325">
        <f>INDEX('SO MEI 2026 REV 4'!$B$6:$BH$52,MATCH(B41,'SO MEI 2026 REV 4'!$B$6:$B$52,0),MATCH($BH$3,'SO MEI 2026 REV 4'!$B$5:$XH$5,0))</f>
        <v>4000</v>
      </c>
      <c r="BI41" s="325">
        <f>INDEX('Summary sales'!$A$6:$BX$50,MATCH($B41,'Summary sales'!$A$6:$A$50,0),MATCH($BH$3,'Summary sales'!$A$7:$BX$7,0))</f>
        <v>3808.440000000177</v>
      </c>
      <c r="BJ41" s="325">
        <f t="shared" ref="BJ41" si="921">BI41-BH41</f>
        <v>-191.55999999982305</v>
      </c>
      <c r="BK41" s="326">
        <f t="shared" ref="BK41" si="922">BI41/BH41</f>
        <v>0.9521100000000442</v>
      </c>
      <c r="BL41" s="325">
        <f>INDEX('SO MEI 2026 REV 4'!$B$6:$BH$52,MATCH(B41,'SO MEI 2026 REV 4'!$B$6:$B$52,0),MATCH($BL$3,'SO MEI 2026 REV 4'!$B$5:$XH$5,0))</f>
        <v>9000.0570967741915</v>
      </c>
      <c r="BM41" s="325">
        <f>INDEX('Summary sales'!$A$6:$BX$50,MATCH($B41,'Summary sales'!$A$6:$A$50,0),MATCH($BL$3,'Summary sales'!$A$7:$BX$7,0))</f>
        <v>7971.0600000000559</v>
      </c>
      <c r="BN41" s="325">
        <f t="shared" ref="BN41" si="923">BM41-BL41</f>
        <v>-1028.9970967741356</v>
      </c>
      <c r="BO41" s="326">
        <f t="shared" ref="BO41" si="924">BM41/BL41</f>
        <v>0.88566771458117199</v>
      </c>
      <c r="BP41" s="325">
        <f>INDEX('SO MEI 2026 REV 4'!$B$6:$BH$52,MATCH(B41,'SO MEI 2026 REV 4'!$B$6:$B$52,0),MATCH($BP$3,'SO MEI 2026 REV 4'!$B$5:$XH$5,0))</f>
        <v>1300</v>
      </c>
      <c r="BQ41" s="325">
        <f>INDEX('Summary sales'!$A$6:$BX$50,MATCH($B41,'Summary sales'!$A$6:$A$50,0),MATCH($BP$3,'Summary sales'!$A$7:$BX$7,0))</f>
        <v>1303.7799999999115</v>
      </c>
      <c r="BR41" s="325">
        <f t="shared" ref="BR41" si="925">BQ41-BP41</f>
        <v>3.7799999999115244</v>
      </c>
      <c r="BS41" s="326">
        <f t="shared" ref="BS41" si="926">BQ41/BP41</f>
        <v>1.0029076923076243</v>
      </c>
      <c r="BT41" s="325">
        <f>INDEX('SO MEI 2026 REV 4'!$B$6:$BH$52,MATCH(B41,'SO MEI 2026 REV 4'!$B$6:$B$52,0),MATCH($BT$3,'SO MEI 2026 REV 4'!$B$5:$XH$5,0))</f>
        <v>1000</v>
      </c>
      <c r="BU41" s="325">
        <f>INDEX('Summary sales'!$A$6:$BX$50,MATCH($B41,'Summary sales'!$A$6:$A$50,0),MATCH($BT$3,'Summary sales'!$A$7:$BX$7,0))</f>
        <v>1568.2999999999302</v>
      </c>
      <c r="BV41" s="325">
        <f t="shared" ref="BV41" si="927">BU41-BT41</f>
        <v>568.29999999993015</v>
      </c>
      <c r="BW41" s="326">
        <f t="shared" ref="BW41" si="928">BU41/BT41</f>
        <v>1.5682999999999301</v>
      </c>
      <c r="BX41" s="325">
        <f>INDEX('SO MEI 2026 REV 4'!$B$6:$BH$52,MATCH(B41,'SO MEI 2026 REV 4'!$B$6:$B$52,0),MATCH($BX$3,'SO MEI 2026 REV 4'!$B$5:$XH$5,0))</f>
        <v>5500</v>
      </c>
      <c r="BY41" s="325">
        <f ca="1">INDEX('Summary sales'!$A$6:$BX$50,MATCH($B41,'Summary sales'!$A$6:$A$50,0),MATCH($BX$3,'Summary sales'!$A$7:$BX$7,0))</f>
        <v>5166.4699999999993</v>
      </c>
      <c r="BZ41" s="325">
        <f t="shared" ref="BZ41" ca="1" si="929">BY41-BX41</f>
        <v>-333.53000000000065</v>
      </c>
      <c r="CA41" s="326">
        <f t="shared" ref="CA41" ca="1" si="930">BY41/BX41</f>
        <v>0.93935818181818165</v>
      </c>
      <c r="CB41" s="325">
        <f>INDEX('SO MEI 2026 REV 4'!$B$6:$BH$52,MATCH(B41,'SO MEI 2026 REV 4'!$B$6:$B$52,0),MATCH($CB$3,'SO MEI 2026 REV 4'!$B$5:$XH$5,0))</f>
        <v>70.054838709677327</v>
      </c>
      <c r="CC41" s="325">
        <f>INDEX('Summary sales'!$A$6:$BX$50,MATCH($B41,'Summary sales'!$A$6:$A$50,0),MATCH($CB$3,'Summary sales'!$A$7:$BX$7,0))</f>
        <v>0</v>
      </c>
      <c r="CD41" s="325">
        <f t="shared" ref="CD41" si="931">CC41-CB41</f>
        <v>-70.054838709677327</v>
      </c>
      <c r="CE41" s="326">
        <f t="shared" ref="CE41" si="932">CC41/CB41</f>
        <v>0</v>
      </c>
      <c r="CF41" s="325">
        <f>INDEX('SO MEI 2026 REV 4'!$B$6:$BH$52,MATCH(B41,'SO MEI 2026 REV 4'!$B$6:$B$52,0),MATCH($CF$3,'SO MEI 2026 REV 4'!$B$5:$XH$5,0))</f>
        <v>89.451612903225808</v>
      </c>
      <c r="CG41" s="325">
        <f>INDEX('Summary sales'!$A$6:$BX$50,MATCH($B41,'Summary sales'!$A$6:$A$50,0),MATCH($CF$3,'Summary sales'!$A$7:$BX$7,0))</f>
        <v>56.877000000007683</v>
      </c>
      <c r="CH41" s="325">
        <f t="shared" ref="CH41" si="933">CG41-CF41</f>
        <v>-32.574612903218124</v>
      </c>
      <c r="CI41" s="326">
        <f t="shared" ref="CI41" si="934">CG41/CF41</f>
        <v>0.63584096646240107</v>
      </c>
      <c r="CJ41" s="325">
        <f>INDEX('SO MEI 2026 REV 4'!$B$6:$BH$52,MATCH(B41,'SO MEI 2026 REV 4'!$B$6:$B$52,0),MATCH($CJ$3,'SO MEI 2026 REV 4'!$B$5:$XH$5,0))</f>
        <v>3500</v>
      </c>
      <c r="CK41" s="325">
        <f>INDEX('Summary sales'!$A$6:$BX$50,MATCH($B41,'Summary sales'!$A$6:$A$50,0),MATCH($CJ$3,'Summary sales'!$A$7:$BX$7,0))</f>
        <v>2750.8000000002794</v>
      </c>
      <c r="CL41" s="325">
        <f t="shared" ref="CL41" si="935">CK41-CJ41</f>
        <v>-749.1999999997206</v>
      </c>
      <c r="CM41" s="326">
        <f t="shared" ref="CM41" si="936">CK41/CJ41</f>
        <v>0.78594285714293699</v>
      </c>
      <c r="CN41" s="325">
        <f>INDEX('SO MEI 2026 REV 4'!$B$6:$BH$52,MATCH(B41,'SO MEI 2026 REV 4'!$B$6:$B$52,0),MATCH($CN$3,'SO MEI 2026 REV 4'!$B$5:$XH$5,0))</f>
        <v>3000</v>
      </c>
      <c r="CO41" s="325">
        <f>INDEX('Summary sales'!$A$6:$BX$50,MATCH($B41,'Summary sales'!$A$6:$A$50,0),MATCH($CN$3,'Summary sales'!$A$7:$BX$7,0))</f>
        <v>4054.7000000001863</v>
      </c>
      <c r="CP41" s="325">
        <f t="shared" ref="CP41" si="937">CO41-CN41</f>
        <v>1054.7000000001863</v>
      </c>
      <c r="CQ41" s="325">
        <f>INDEX('SO MEI 2026 REV 4'!$B$6:$BH$52,MATCH(B41,'SO MEI 2026 REV 4'!$B$6:$B$52,0),MATCH($CQ$3,'SO MEI 2026 REV 4'!$B$5:$XH$5,0))</f>
        <v>0</v>
      </c>
      <c r="CR41" s="325">
        <f>INDEX('Summary sales'!$A$6:$BX$50,MATCH($B41,'Summary sales'!$A$6:$A$50,0),MATCH($CQ$3,'Summary sales'!$A$7:$BX$7,0))</f>
        <v>0</v>
      </c>
      <c r="CS41" s="325">
        <f t="shared" si="828"/>
        <v>0</v>
      </c>
      <c r="CT41" s="326">
        <f t="shared" ref="CT41" si="938">CO41/CN41</f>
        <v>1.3515666666667288</v>
      </c>
      <c r="CU41" s="325">
        <f>INDEX('SO MEI 2026 REV 4'!$B$6:$BH$52,MATCH(B41,'SO MEI 2026 REV 4'!$B$6:$B$52,0),MATCH($CU$3,'SO MEI 2026 REV 4'!$B$5:$XH$5,0))</f>
        <v>2000</v>
      </c>
      <c r="CV41" s="325">
        <f>INDEX('Summary sales'!$A$6:$BX$50,MATCH($B41,'Summary sales'!$A$6:$A$50,0),MATCH($CU$3,'Summary sales'!$A$7:$BX$7,0))</f>
        <v>4935.9000000000233</v>
      </c>
      <c r="CW41" s="325">
        <f t="shared" ref="CW41" si="939">CV41-CU41</f>
        <v>2935.9000000000233</v>
      </c>
      <c r="CX41" s="326">
        <f t="shared" ref="CX41" si="940">CV41/CU41</f>
        <v>2.4679500000000116</v>
      </c>
      <c r="CY41" s="325">
        <f>INDEX('SO MEI 2026 REV 4'!$B$6:$BH$52,MATCH(B41,'SO MEI 2026 REV 4'!$B$6:$B$52,0),MATCH($CY$3,'SO MEI 2026 REV 4'!$B$5:$XH$5,0))</f>
        <v>5000</v>
      </c>
      <c r="CZ41" s="325">
        <f>INDEX('Summary sales'!$A$6:$BX$50,MATCH($B41,'Summary sales'!$A$6:$A$50,0),MATCH($CY$3,'Summary sales'!$A$7:$BX$7,0))</f>
        <v>11931.300000000047</v>
      </c>
      <c r="DA41" s="325">
        <f t="shared" ref="DA41" si="941">CZ41-CY41</f>
        <v>6931.3000000000466</v>
      </c>
      <c r="DB41" s="326">
        <f t="shared" ref="DB41" si="942">CZ41/CY41</f>
        <v>2.3862600000000094</v>
      </c>
      <c r="DC41" s="325">
        <f>INDEX('SO MEI 2026 REV 4'!$B$6:$BH$52,MATCH(B41,'SO MEI 2026 REV 4'!$B$6:$B$52,0),MATCH($DC$3,'SO MEI 2026 REV 4'!$B$5:$XH$5,0))</f>
        <v>16000</v>
      </c>
      <c r="DD41" s="325">
        <f>INDEX('Summary sales'!$A$6:$BX$50,MATCH($B41,'Summary sales'!$A$6:$A$50,0),MATCH($DC$3,'Summary sales'!$A$7:$BX$7,0))</f>
        <v>15736.46400000155</v>
      </c>
      <c r="DE41" s="325">
        <f t="shared" ref="DE41" si="943">DD41-DC41</f>
        <v>-263.53599999845028</v>
      </c>
      <c r="DF41" s="326">
        <f t="shared" ref="DF41" si="944">DD41/DC41</f>
        <v>0.98352900000009691</v>
      </c>
      <c r="DG41" s="325">
        <f>INDEX('SO MEI 2026 REV 4'!$B$6:$BH$52,MATCH(B41,'SO MEI 2026 REV 4'!$B$6:$B$52,0),MATCH($DG$3,'SO MEI 2026 REV 4'!$B$5:$XH$5,0))</f>
        <v>2020.8603225806426</v>
      </c>
      <c r="DH41" s="325">
        <f>INDEX('Summary sales'!$A$6:$BX$50,MATCH($B41,'Summary sales'!$A$6:$A$50,0),MATCH($DG$3,'Summary sales'!$A$7:$BX$7,0))</f>
        <v>1600.6900000004098</v>
      </c>
      <c r="DI41" s="325">
        <f t="shared" ref="DI41" si="945">DH41-DG41</f>
        <v>-420.17032258023278</v>
      </c>
      <c r="DJ41" s="326">
        <f t="shared" ref="DJ41" si="946">DH41/DG41</f>
        <v>0.79208344194532232</v>
      </c>
      <c r="DK41" s="325">
        <f>INDEX('SO MEI 2026 REV 4'!$B$6:$BH$52,MATCH(B41,'SO MEI 2026 REV 4'!$B$6:$B$52,0),MATCH($DK$3,'SO MEI 2026 REV 4'!$B$5:$XH$5,0))</f>
        <v>800</v>
      </c>
      <c r="DL41" s="325">
        <f>INDEX('Summary sales'!$A$6:$BX$50,MATCH($B41,'Summary sales'!$A$6:$A$50,0),MATCH($DK$3,'Summary sales'!$A$7:$BX$7,0))</f>
        <v>669.20999999996275</v>
      </c>
      <c r="DM41" s="325">
        <f t="shared" ref="DM41" si="947">DL41-DK41</f>
        <v>-130.79000000003725</v>
      </c>
      <c r="DN41" s="326">
        <f t="shared" ref="DN41" si="948">DL41/DK41</f>
        <v>0.83651249999995347</v>
      </c>
      <c r="DO41" s="325">
        <f>INDEX('SO MEI 2026 REV 4'!$B$6:$BH$52,MATCH(B41,'SO MEI 2026 REV 4'!$B$6:$B$52,0),MATCH($DO$3,'SO MEI 2026 REV 4'!$B$5:$XH$5,0))</f>
        <v>7200</v>
      </c>
      <c r="DP41" s="325">
        <f>INDEX('Summary sales'!$A$6:$BX$50,MATCH($B41,'Summary sales'!$A$6:$A$50,0),MATCH($DO$3,'Summary sales'!$A$7:$BX$7,0))</f>
        <v>8721.9000000003725</v>
      </c>
      <c r="DQ41" s="325">
        <f t="shared" ref="DQ41" si="949">DP41-DO41</f>
        <v>1521.9000000003725</v>
      </c>
      <c r="DR41" s="326">
        <f t="shared" ref="DR41" si="950">DP41/DO41</f>
        <v>1.2113750000000518</v>
      </c>
      <c r="DS41" s="325">
        <f>INDEX('SO MEI 2026 REV 4'!$B$6:$BH$52,MATCH(B41,'SO MEI 2026 REV 4'!$B$6:$B$52,0),MATCH($DS$3,'SO MEI 2026 REV 4'!$B$5:$XH$5,0))</f>
        <v>3499.876774193548</v>
      </c>
      <c r="DT41" s="325">
        <f>INDEX('Summary sales'!$A$6:$BX$50,MATCH($B41,'Summary sales'!$A$6:$A$50,0),MATCH($DS$3,'Summary sales'!$A$7:$BX$7,0))</f>
        <v>2044.0299999999988</v>
      </c>
      <c r="DU41" s="325">
        <f t="shared" ref="DU41" si="951">DT41-DS41</f>
        <v>-1455.8467741935492</v>
      </c>
      <c r="DV41" s="326">
        <f t="shared" ref="DV41" si="952">DT41/DS41</f>
        <v>0.58402913356027808</v>
      </c>
      <c r="DW41" s="325">
        <f>INDEX('SO MEI 2026 REV 4'!$B$6:$BH$52,MATCH(B41,'SO MEI 2026 REV 4'!$B$6:$B$52,0),MATCH($DW$3,'SO MEI 2026 REV 4'!$B$5:$XH$5,0))</f>
        <v>2043.2745161290325</v>
      </c>
      <c r="DX41" s="325">
        <f>INDEX('Summary sales'!$A$6:$BX$50,MATCH($B41,'Summary sales'!$A$6:$A$50,0),MATCH($DW$3,'Summary sales'!$A$7:$BX$7,0))</f>
        <v>809.96999999997206</v>
      </c>
      <c r="DY41" s="325">
        <f t="shared" ref="DY41" si="953">DX41-DW41</f>
        <v>-1233.3045161290604</v>
      </c>
      <c r="DZ41" s="326">
        <f t="shared" ref="DZ41" si="954">DX41/DW41</f>
        <v>0.39640782166385252</v>
      </c>
      <c r="EA41" s="325">
        <f>INDEX('SO MEI 2026 REV 4'!$B$6:$BH$52,MATCH(B41,'SO MEI 2026 REV 4'!$B$6:$B$52,0),MATCH($EA$3,'SO MEI 2026 REV 4'!$B$5:$XH$5,0))</f>
        <v>1999.5303225806451</v>
      </c>
      <c r="EB41" s="325">
        <f>INDEX('Summary sales'!$A$6:$BX$50,MATCH($B41,'Summary sales'!$A$6:$A$50,0),MATCH($EA$3,'Summary sales'!$A$7:$BX$7,0))</f>
        <v>2025.6000000000931</v>
      </c>
      <c r="EC41" s="325">
        <f t="shared" ref="EC41" si="955">EB41-EA41</f>
        <v>26.069677419447999</v>
      </c>
      <c r="ED41" s="326">
        <f t="shared" ref="ED41" si="956">EB41/EA41</f>
        <v>1.0130379005134575</v>
      </c>
      <c r="EE41" s="325">
        <f>INDEX('SO MEI 2026 REV 4'!$B$6:$BH$52,MATCH(B41,'SO MEI 2026 REV 4'!$B$6:$B$52,0),MATCH($EE$3,'SO MEI 2026 REV 4'!$B$5:$XH$5,0))</f>
        <v>1000</v>
      </c>
      <c r="EF41" s="325">
        <f>INDEX('Summary sales'!$A$6:$BX$50,MATCH($B41,'Summary sales'!$A$6:$A$50,0),MATCH($EE$3,'Summary sales'!$A$7:$BX$7,0))</f>
        <v>1073.4399999999441</v>
      </c>
      <c r="EG41" s="325">
        <f t="shared" ref="EG41" si="957">EF41-EE41</f>
        <v>73.439999999944121</v>
      </c>
      <c r="EH41" s="326">
        <f t="shared" ref="EH41" si="958">EF41/EE41</f>
        <v>1.0734399999999442</v>
      </c>
      <c r="EI41" s="325">
        <f>INDEX('SO MEI 2026 REV 4'!$B$6:$BH$52,MATCH(B41,'SO MEI 2026 REV 4'!$B$6:$B$52,0),MATCH($EI$3,'SO MEI 2026 REV 4'!$B$5:$XH$5,0))</f>
        <v>11007.047419354845</v>
      </c>
      <c r="EJ41" s="325">
        <f>INDEX('Summary sales'!$A$6:$BX$50,MATCH($B41,'Summary sales'!$A$6:$A$50,0),MATCH($EI$3,'Summary sales'!$A$7:$BX$7,0))</f>
        <v>11001.810000000522</v>
      </c>
      <c r="EK41" s="325">
        <f t="shared" ref="EK41" si="959">EJ41-EI41</f>
        <v>-5.2374193543237197</v>
      </c>
      <c r="EL41" s="326">
        <f t="shared" ref="EL41" si="960">EJ41/EI41</f>
        <v>0.99952417581620356</v>
      </c>
      <c r="EM41" s="325">
        <f>INDEX('SO MEI 2026 REV 4'!$B$6:$BH$52,MATCH(B41,'SO MEI 2026 REV 4'!$B$6:$B$52,0),MATCH($EM$3,'SO MEI 2026 REV 4'!$B$5:$XH$5,0))</f>
        <v>1519.5448387096778</v>
      </c>
      <c r="EN41" s="325">
        <f>INDEX('Summary sales'!$A$6:$BX$50,MATCH($B41,'Summary sales'!$A$6:$A$50,0),MATCH($EM$3,'Summary sales'!$A$7:$BX$7,0))</f>
        <v>2489.1100000001024</v>
      </c>
      <c r="EO41" s="325">
        <f t="shared" ref="EO41" si="961">EN41-EM41</f>
        <v>969.56516129042461</v>
      </c>
      <c r="EP41" s="326">
        <f t="shared" ref="EP41" si="962">EN41/EM41</f>
        <v>1.638062883431417</v>
      </c>
      <c r="EQ41" s="325">
        <f>INDEX('SO MEI 2026 REV 4'!$B$6:$BH$52,MATCH(B41,'SO MEI 2026 REV 4'!$B$6:$B$52,0),MATCH($EQ$3,'SO MEI 2026 REV 4'!$B$5:$XH$5,0))</f>
        <v>3999.6741935483842</v>
      </c>
      <c r="ER41" s="325">
        <f>INDEX('Summary sales'!$A$6:$BX$50,MATCH($B41,'Summary sales'!$A$6:$A$50,0),MATCH($EQ$3,'Summary sales'!$A$7:$BX$7,0))</f>
        <v>6342.359999999404</v>
      </c>
      <c r="ES41" s="325">
        <f t="shared" ref="ES41" si="963">ER41-EQ41</f>
        <v>2342.6858064510197</v>
      </c>
      <c r="ET41" s="326">
        <f t="shared" ref="ET41" si="964">ER41/EQ41</f>
        <v>1.5857191593829953</v>
      </c>
      <c r="EU41" s="325">
        <f>INDEX('SO MEI 2026 REV 4'!$B$6:$BH$52,MATCH(B41,'SO MEI 2026 REV 4'!$B$6:$B$52,0),MATCH($EU$3,'SO MEI 2026 REV 4'!$B$5:$XH$5,0))</f>
        <v>7000</v>
      </c>
      <c r="EV41" s="325">
        <f>INDEX('Summary sales'!$A$6:$BX$50,MATCH(B41,'Summary sales'!$A$6:$A$50,0),MATCH($EU$3,'Summary sales'!$A$7:$BX$7,0))</f>
        <v>6657.9499999999534</v>
      </c>
      <c r="EW41" s="325">
        <f t="shared" ref="EW41" si="965">EV41-EU41</f>
        <v>-342.05000000004657</v>
      </c>
      <c r="EX41" s="326">
        <f t="shared" ref="EX41" si="966">EV41/EU41</f>
        <v>0.95113571428570765</v>
      </c>
      <c r="EY41" s="325">
        <f>INDEX('SO MEI 2026 REV 4'!$B$6:$BH$52,MATCH(B41,'SO MEI 2026 REV 4'!$B$6:$B$52,0),MATCH($EY$3,'SO MEI 2026 REV 4'!$B$5:$XH$5,0))</f>
        <v>0</v>
      </c>
      <c r="EZ41" s="325">
        <f>INDEX('Summary sales'!$A$6:$BX$50,MATCH($B41,'Summary sales'!$A$6:$A$50,0),MATCH($EY$3,'Summary sales'!$A$7:$BX$7,0))</f>
        <v>0</v>
      </c>
      <c r="FA41" s="325">
        <f t="shared" ref="FA41" si="967">EZ41-EY41</f>
        <v>0</v>
      </c>
      <c r="FB41" s="326" t="e">
        <f t="shared" ref="FB41" si="968">EZ41/EY41</f>
        <v>#DIV/0!</v>
      </c>
      <c r="FC41" s="325">
        <f>INDEX('SO MEI 2026 REV 4'!$B$6:$BH$52,MATCH(B41,'SO MEI 2026 REV 4'!$B$6:$B$52,0),MATCH($FC$3,'SO MEI 2026 REV 4'!$B$5:$XH$5,0))</f>
        <v>48000</v>
      </c>
      <c r="FD41" s="325">
        <f>INDEX('Summary sales'!$A$6:$BX$50,MATCH($B41,'Summary sales'!$A$6:$A$50,0),MATCH($FC$3,'Summary sales'!$A$7:$BX$7,0))</f>
        <v>55461.540000000969</v>
      </c>
      <c r="FE41" s="325">
        <f t="shared" ref="FE41" si="969">FD41-FC41</f>
        <v>7461.5400000009686</v>
      </c>
      <c r="FF41" s="326">
        <f t="shared" ref="FF41" si="970">FD41/FC41</f>
        <v>1.1554487500000201</v>
      </c>
      <c r="FG41" s="325">
        <f>INDEX('SO MEI 2026 REV 4'!$B$6:$BH$52,MATCH(B41,'SO MEI 2026 REV 4'!$B$6:$B$52,0),MATCH($FG$3,'SO MEI 2026 REV 4'!$B$5:$XH$5,0))</f>
        <v>8000</v>
      </c>
      <c r="FH41" s="325">
        <f>INDEX('Summary sales'!$A$6:$BX$50,MATCH(B41,'Summary sales'!$A$6:$A$50,0),MATCH($FG$3,'Summary sales'!$A$7:$BX$7,0))</f>
        <v>4705.2400000002235</v>
      </c>
      <c r="FI41" s="325">
        <f t="shared" ref="FI41" si="971">FH41-FG41</f>
        <v>-3294.7599999997765</v>
      </c>
      <c r="FJ41" s="326">
        <f t="shared" ref="FJ41" si="972">FH41/FG41</f>
        <v>0.58815500000002796</v>
      </c>
      <c r="FK41" s="325">
        <f>INDEX('SO MEI 2026 REV 4'!$B$6:$BH$52,MATCH(B41,'SO MEI 2026 REV 4'!$B$6:$B$52,0),MATCH($FK$3,'SO MEI 2026 REV 4'!$B$5:$XH$5,0))</f>
        <v>3500</v>
      </c>
      <c r="FL41" s="325">
        <f>INDEX('Summary sales'!$A$6:$BX$50,MATCH(B41,'Summary sales'!$A$6:$A$50,0),MATCH($FK$3,'Summary sales'!$A$7:$BX$7,0))</f>
        <v>2869.5</v>
      </c>
      <c r="FM41" s="325">
        <f t="shared" ref="FM41" si="973">FL41-FK41</f>
        <v>-630.5</v>
      </c>
      <c r="FN41" s="326">
        <f t="shared" ref="FN41" si="974">FL41/FK41</f>
        <v>0.81985714285714284</v>
      </c>
      <c r="FO41" s="325">
        <f>INDEX('SO MEI 2026 REV 4'!$B$6:$BH$52,MATCH(B41,'SO MEI 2026 REV 4'!$B$6:$B$52,0),MATCH($FO$3,'SO MEI 2026 REV 4'!$B$5:$XH$5,0))</f>
        <v>726.8151612903232</v>
      </c>
      <c r="FP41" s="325">
        <f>INDEX('Summary sales'!$A$6:$BX$50,MATCH(B41,'Summary sales'!$A$6:$A$50,0),MATCH($FO$3,'Summary sales'!$A$7:$BX$7,0))</f>
        <v>728.30000000004657</v>
      </c>
      <c r="FQ41" s="325">
        <f t="shared" ref="FQ41" si="975">FP41-FO41</f>
        <v>1.4848387097233626</v>
      </c>
      <c r="FR41" s="326">
        <f t="shared" ref="FR41" si="976">FP41/FO41</f>
        <v>1.0020429385472467</v>
      </c>
      <c r="FS41" s="325">
        <f>INDEX('SO MEI 2026 REV 4'!$B$6:$BH$52,MATCH(B41,'SO MEI 2026 REV 4'!$B$6:$B$52,0),MATCH($FS$3,'SO MEI 2026 REV 4'!$B$5:$XH$5,0))</f>
        <v>3018.0416129032269</v>
      </c>
      <c r="FT41" s="325">
        <f>INDEX('Summary sales'!$A$6:$BX$50,MATCH(B41,'Summary sales'!$A$6:$A$50,0),MATCH($FS$3,'Summary sales'!$A$7:$BX$7,0))</f>
        <v>0</v>
      </c>
      <c r="FU41" s="325">
        <f t="shared" ref="FU41" si="977">FT41-FS41</f>
        <v>-3018.0416129032269</v>
      </c>
      <c r="FV41" s="326">
        <f t="shared" ref="FV41" si="978">FT41/FS41</f>
        <v>0</v>
      </c>
      <c r="FW41" s="325">
        <f>INDEX('SO MEI 2026 REV 4'!$B$6:$BH$52,MATCH(B41,'SO MEI 2026 REV 4'!$B$6:$B$52,0),MATCH($FW$3,'SO MEI 2026 REV 4'!$B$5:$XH$5,0))</f>
        <v>2044.9996774193546</v>
      </c>
      <c r="FX41" s="325">
        <f>INDEX('Summary sales'!$A$6:$BX$50,MATCH(B41,'Summary sales'!$A$6:$A$50,0),MATCH($FW$3,'Summary sales'!$A$7:$BX$7,0))</f>
        <v>4369.7899999998044</v>
      </c>
      <c r="FY41" s="325">
        <f t="shared" ref="FY41" si="979">FX41-FW41</f>
        <v>2324.7903225804498</v>
      </c>
      <c r="FZ41" s="326">
        <f t="shared" ref="FZ41" si="980">FX41/FW41</f>
        <v>2.1368169629807334</v>
      </c>
      <c r="GA41" s="325">
        <f>INDEX('SO MEI 2026 REV 4'!$B$6:$BH$52,MATCH(B41,'SO MEI 2026 REV 4'!$B$6:$B$52,0),MATCH($GA$3,'SO MEI 2026 REV 4'!$B$5:$XH$5,0))</f>
        <v>369.61070967741654</v>
      </c>
      <c r="GB41" s="325">
        <f>INDEX('Summary sales'!$A$6:$BX$50,MATCH(B41,'Summary sales'!$A$6:$A$50,0),MATCH($GA$3,'Summary sales'!$A$7:$BX$7,0))</f>
        <v>0</v>
      </c>
      <c r="GC41" s="325">
        <f t="shared" ref="GC41" si="981">GB41-GA41</f>
        <v>-369.61070967741654</v>
      </c>
      <c r="GD41" s="326">
        <f t="shared" ref="GD41" si="982">GB41/GA41</f>
        <v>0</v>
      </c>
      <c r="GE41" s="325">
        <f>INDEX('SO MEI 2026 REV 4'!$B$6:$BH$52,MATCH(B41,'SO MEI 2026 REV 4'!$B$6:$B$52,0),MATCH($GE$3,'SO MEI 2026 REV 4'!$B$5:$XH$5,0))</f>
        <v>0</v>
      </c>
      <c r="GF41" s="325">
        <f>INDEX('Summary sales'!$A$6:$BX$50,MATCH(B41,'Summary sales'!$A$6:$A$50,0),MATCH($GE$3,'Summary sales'!$A$7:$BX$7,0))</f>
        <v>0</v>
      </c>
      <c r="GG41" s="325">
        <f t="shared" ref="GG41" si="983">GF41-GE41</f>
        <v>0</v>
      </c>
      <c r="GH41" s="326" t="e">
        <f t="shared" ref="GH41" si="984">GF41/GE41</f>
        <v>#DIV/0!</v>
      </c>
      <c r="GI41" s="325">
        <f>INDEX('SO MEI 2026 REV 4'!$B$6:$BH$52,MATCH(B41,'SO MEI 2026 REV 4'!$B$6:$B$52,0),MATCH($GI$3,'SO MEI 2026 REV 4'!$B$5:$XH$5,0))</f>
        <v>0</v>
      </c>
      <c r="GJ41" s="325">
        <f>INDEX('Summary sales'!$A$6:$BX$50,MATCH($B41,'Summary sales'!$A$6:$A$50,0),MATCH($GI$3,'Summary sales'!$A$7:$BX$7,0))</f>
        <v>0</v>
      </c>
      <c r="GK41" s="325">
        <f t="shared" ref="GK41" si="985">GJ41-GI41</f>
        <v>0</v>
      </c>
      <c r="GL41" s="326" t="e">
        <f t="shared" ref="GL41" si="986">GJ41/GI41</f>
        <v>#DIV/0!</v>
      </c>
      <c r="GM41" s="325">
        <f>INDEX('SO MEI 2026 REV 4'!$B$6:$BH$52,MATCH(B41,'SO MEI 2026 REV 4'!$B$6:$B$52,0),MATCH($GM$3,'SO MEI 2026 REV 4'!$B$5:$XH$5,0))</f>
        <v>1121.900322580635</v>
      </c>
      <c r="GN41" s="325">
        <f>INDEX('Summary sales'!$A$6:$BX$50,MATCH($B41,'Summary sales'!$A$6:$A$50,0),MATCH($GM$3,'Summary sales'!$A$7:$BX$7,0))</f>
        <v>1155.3599999998696</v>
      </c>
      <c r="GO41" s="325">
        <f t="shared" ref="GO41" si="987">GN41-GM41</f>
        <v>33.459677419234595</v>
      </c>
      <c r="GP41" s="326">
        <f t="shared" ref="GP41" si="988">GN41/GM41</f>
        <v>1.0298241089210756</v>
      </c>
      <c r="GQ41" s="325">
        <f>INDEX('SO MEI 2026 REV 4'!$B$6:$BH$52,MATCH(B41,'SO MEI 2026 REV 4'!$B$6:$B$52,0),MATCH($GQ$3,'SO MEI 2026 REV 4'!$B$5:$XH$5,0))</f>
        <v>1800</v>
      </c>
      <c r="GR41" s="325">
        <f>INDEX('Summary sales'!$A$6:$BX$50,MATCH(B41,'Summary sales'!$A$6:$A$50,0),MATCH($GQ$3,'Summary sales'!$A$7:$BX$7,0))</f>
        <v>2061.6930000000866</v>
      </c>
      <c r="GS41" s="325">
        <f t="shared" ref="GS41" si="989">GR41-GQ41</f>
        <v>261.69300000008661</v>
      </c>
      <c r="GT41" s="326">
        <f t="shared" ref="GT41" si="990">GR41/GQ41</f>
        <v>1.1453850000000481</v>
      </c>
      <c r="GU41" s="325">
        <f>INDEX('SO MEI 2026 REV 4'!$B$6:$BH$52,MATCH(B41,'SO MEI 2026 REV 4'!$B$6:$B$52,0),MATCH($GU$3,'SO MEI 2026 REV 4'!$B$5:$XH$5,0))</f>
        <v>2499.7025806451697</v>
      </c>
      <c r="GV41" s="325">
        <f>INDEX('Summary sales'!$A$6:$BX$50,MATCH(B41,'Summary sales'!$A$6:$A$50,0),MATCH($GU$3,'Summary sales'!$A$7:$BX$7,0))</f>
        <v>3346.5499999998137</v>
      </c>
      <c r="GW41" s="325">
        <f t="shared" ref="GW41" si="991">GV41-GU41</f>
        <v>846.84741935464399</v>
      </c>
      <c r="GX41" s="326">
        <f t="shared" ref="GX41" si="992">GV41/GU41</f>
        <v>1.338779271546807</v>
      </c>
      <c r="GY41" s="325">
        <f>INDEX('SO MEI 2026 REV 4'!$B$6:$BH$52,MATCH(B41,'SO MEI 2026 REV 4'!$B$6:$B$52,0),MATCH($GY$3,'SO MEI 2026 REV 4'!$B$5:$XH$5,0))</f>
        <v>0</v>
      </c>
      <c r="GZ41" s="325">
        <f>INDEX('Summary sales'!$A$6:$BX$50,MATCH(B41,'Summary sales'!$A$6:$A$50,0),MATCH($GY$3,'Summary sales'!$A$7:$BX$7,0))</f>
        <v>0</v>
      </c>
      <c r="HA41" s="325">
        <f t="shared" ref="HA41" si="993">GZ41-GY41</f>
        <v>0</v>
      </c>
      <c r="HB41" s="326" t="e">
        <f t="shared" ref="HB41" si="994">GZ41/GY41</f>
        <v>#DIV/0!</v>
      </c>
      <c r="HC41" s="325">
        <f>INDEX('SO MEI 2026 REV 4'!$B$6:$BH$52,MATCH(B41,'SO MEI 2026 REV 4'!$B$6:$B$52,0),MATCH($HC$3,'SO MEI 2026 REV 4'!$B$5:$XH$5,0))</f>
        <v>15000</v>
      </c>
      <c r="HD41" s="325">
        <f>INDEX('Summary sales'!$A$6:$BX$50,MATCH(B41,'Summary sales'!$A$6:$A$50,0),MATCH($HC$3,'Summary sales'!$A$7:$BX$7,0))</f>
        <v>13610.195000004023</v>
      </c>
      <c r="HE41" s="325">
        <f t="shared" ref="HE41" si="995">HD41-HC41</f>
        <v>-1389.8049999959767</v>
      </c>
      <c r="HF41" s="366">
        <f t="shared" ref="HF41" si="996">HD41/HC41</f>
        <v>0.9073463333336016</v>
      </c>
    </row>
    <row r="42" spans="1:214" ht="15" customHeight="1">
      <c r="A42" s="641"/>
      <c r="B42" s="547">
        <f t="shared" si="889"/>
        <v>46172</v>
      </c>
      <c r="C42" s="548" t="str">
        <f t="shared" ref="C42:C43" si="997">TEXT(B42,"ddd")</f>
        <v>Sab</v>
      </c>
      <c r="D42" s="325">
        <f t="shared" ref="D42:D43" si="998">SUMIF($H$4:$HE$4,$D$4,H42:HE42)</f>
        <v>201189.77651612906</v>
      </c>
      <c r="E42" s="325">
        <f t="shared" ref="E42:E43" ca="1" si="999">SUMIF($H$4:$HE$4,$E$4,H42:HE42)</f>
        <v>172307.91999998977</v>
      </c>
      <c r="F42" s="325">
        <f t="shared" ref="F42:F43" ca="1" si="1000">E42-D42</f>
        <v>-28881.856516139291</v>
      </c>
      <c r="G42" s="326">
        <f t="shared" ref="G42:G43" ca="1" si="1001">E42/D42</f>
        <v>0.85644471097752883</v>
      </c>
      <c r="H42" s="325">
        <f>INDEX('SO MEI 2026 REV 4'!$B$6:$BH$52,MATCH(B42,'SO MEI 2026 REV 4'!$B$6:$B$52,0),MATCH($H$3,'SO MEI 2026 REV 4'!$B$5:$XH$5,0))</f>
        <v>733.57290322580695</v>
      </c>
      <c r="I42" s="325">
        <f>INDEX('Summary sales'!$A$6:$BX$50,MATCH(B42,'Summary sales'!$A$6:$A$50,0),MATCH($H$3,'Summary sales'!$A$7:$BX$7,0))</f>
        <v>1181.5200000000186</v>
      </c>
      <c r="J42" s="325">
        <f t="shared" ref="J42:J43" si="1002">I42-H42</f>
        <v>447.94709677421167</v>
      </c>
      <c r="K42" s="326">
        <f t="shared" ref="K42:K43" si="1003">I42/H42</f>
        <v>1.6106374633038012</v>
      </c>
      <c r="L42" s="325">
        <f>INDEX('SO MEI 2026 REV 4'!$B$6:$BH$52,MATCH(B42,'SO MEI 2026 REV 4'!$B$6:$B$52,0),MATCH($L$3,'SO MEI 2026 REV 4'!$B$5:$XH$5,0))</f>
        <v>2000</v>
      </c>
      <c r="M42" s="325">
        <f>INDEX('Summary sales'!$A$6:$BX$50,MATCH($B42,'Summary sales'!$A$6:$A$50,0),MATCH($L$3,'Summary sales'!$A$7:$BX$7,0))</f>
        <v>396.86999999918044</v>
      </c>
      <c r="N42" s="325">
        <f t="shared" ref="N42:N43" si="1004">M42-L42</f>
        <v>-1603.1300000008196</v>
      </c>
      <c r="O42" s="326">
        <f t="shared" ref="O42:O43" si="1005">M42/L42</f>
        <v>0.19843499999959022</v>
      </c>
      <c r="P42" s="325">
        <f>INDEX('SO MEI 2026 REV 4'!$B$6:$BH$52,MATCH(B42,'SO MEI 2026 REV 4'!$B$6:$B$52,0),MATCH($P$3,'SO MEI 2026 REV 4'!$B$5:$XH$5,0))</f>
        <v>1129.7312903225857</v>
      </c>
      <c r="Q42" s="325">
        <f>INDEX('Summary sales'!$A$6:$BX$50,MATCH($B42,'Summary sales'!$A$6:$A$50,0),MATCH($P$3,'Summary sales'!$A$7:$BX$7,0))</f>
        <v>798.75</v>
      </c>
      <c r="R42" s="325">
        <f t="shared" ref="R42:R43" si="1006">Q42-P42</f>
        <v>-330.98129032258566</v>
      </c>
      <c r="S42" s="326">
        <f t="shared" ref="S42:S43" si="1007">Q42/P42</f>
        <v>0.70702653528515036</v>
      </c>
      <c r="T42" s="325">
        <f>INDEX('SO MEI 2026 REV 4'!$B$6:$BH$52,MATCH(B42,'SO MEI 2026 REV 4'!$B$6:$B$52,0),MATCH($T$3,'SO MEI 2026 REV 4'!$B$5:$XH$5,0))</f>
        <v>3282.5161290322658</v>
      </c>
      <c r="U42" s="325">
        <f>INDEX('Summary sales'!$A$6:$BX$50,MATCH($B42,'Summary sales'!$A$6:$A$50,0),MATCH($T$3,'Summary sales'!$A$7:$BX$7,0))</f>
        <v>3358.8999999999069</v>
      </c>
      <c r="V42" s="325">
        <f t="shared" ref="V42:V43" si="1008">U42-T42</f>
        <v>76.383870967641087</v>
      </c>
      <c r="W42" s="326">
        <f t="shared" ref="W42:W43" si="1009">U42/T42</f>
        <v>1.0232699148960953</v>
      </c>
      <c r="X42" s="325">
        <f>INDEX('SO MEI 2026 REV 4'!$B$6:$BH$52,MATCH(B42,'SO MEI 2026 REV 4'!$B$6:$B$52,0),MATCH($X$3,'SO MEI 2026 REV 4'!$B$5:$XH$5,0))</f>
        <v>644.02064516129087</v>
      </c>
      <c r="Y42" s="325">
        <f>INDEX('Summary sales'!$A$6:$BX$50,MATCH($B42,'Summary sales'!$A$6:$A$50,0),MATCH($X$3,'Summary sales'!$A$7:$BX$7,0))</f>
        <v>669.16999999992549</v>
      </c>
      <c r="Z42" s="325">
        <f t="shared" ref="Z42:Z43" si="1010">Y42-X42</f>
        <v>25.149354838634622</v>
      </c>
      <c r="AA42" s="326">
        <f t="shared" ref="AA42:AA43" si="1011">Y42/X42</f>
        <v>1.0390505413570028</v>
      </c>
      <c r="AB42" s="325">
        <f>INDEX('SO MEI 2026 REV 4'!$B$6:$BH$52,MATCH(B42,'SO MEI 2026 REV 4'!$B$6:$B$52,0),MATCH($AB$3,'SO MEI 2026 REV 4'!$B$5:$XH$5,0))</f>
        <v>0</v>
      </c>
      <c r="AC42" s="325">
        <f>INDEX('Summary sales'!$A$6:$BX$50,MATCH($B42,'Summary sales'!$A$6:$A$50,0),MATCH($AB$3,'Summary sales'!$A$7:$BX$7,0))</f>
        <v>0</v>
      </c>
      <c r="AD42" s="325">
        <f t="shared" ref="AD42:AD43" si="1012">AC42-AB42</f>
        <v>0</v>
      </c>
      <c r="AE42" s="326" t="e">
        <f t="shared" ref="AE42:AE43" si="1013">AC42/AB42</f>
        <v>#DIV/0!</v>
      </c>
      <c r="AF42" s="325">
        <f>INDEX('SO MEI 2026 REV 4'!$B$6:$BH$52,MATCH(B42,'SO MEI 2026 REV 4'!$B$6:$B$52,0),MATCH($AF$3,'SO MEI 2026 REV 4'!$B$5:$XH$5,0))</f>
        <v>499.97064516129024</v>
      </c>
      <c r="AG42" s="325">
        <f>INDEX('Summary sales'!$A$6:$BX$50,MATCH($B42,'Summary sales'!$A$6:$A$50,0),MATCH($AF$3,'Summary sales'!$A$7:$BX$7,0))</f>
        <v>68.550000000017462</v>
      </c>
      <c r="AH42" s="325">
        <f t="shared" ref="AH42:AH43" si="1014">AG42-AF42</f>
        <v>-431.42064516127277</v>
      </c>
      <c r="AI42" s="326">
        <f t="shared" ref="AI42:AI43" si="1015">AG42/AF42</f>
        <v>0.13710804956939676</v>
      </c>
      <c r="AJ42" s="325">
        <f>INDEX('SO MEI 2026 REV 4'!$B$6:$BH$52,MATCH(B42,'SO MEI 2026 REV 4'!$B$6:$B$52,0),MATCH($AJ$3,'SO MEI 2026 REV 4'!$B$5:$XH$5,0))</f>
        <v>603.76322580644887</v>
      </c>
      <c r="AK42" s="325">
        <f>INDEX('Summary sales'!$A$6:$BX$50,MATCH($B42,'Summary sales'!$A$6:$A$50,0),MATCH($AJ$3,'Summary sales'!$A$7:$BX$7,0))</f>
        <v>820.95000000006985</v>
      </c>
      <c r="AL42" s="325">
        <f t="shared" ref="AL42:AL43" si="1016">AK42-AJ42</f>
        <v>217.18677419362098</v>
      </c>
      <c r="AM42" s="326">
        <f t="shared" ref="AM42:AM43" si="1017">AK42/AJ42</f>
        <v>1.3597217665973673</v>
      </c>
      <c r="AN42" s="325">
        <f>INDEX('SO MEI 2026 REV 4'!$B$6:$BH$52,MATCH(B42,'SO MEI 2026 REV 4'!$B$6:$B$52,0),MATCH($AN$3,'SO MEI 2026 REV 4'!$B$5:$XH$5,0))</f>
        <v>673.27548387096704</v>
      </c>
      <c r="AO42" s="325">
        <f>INDEX('Summary sales'!$A$6:$BX$50,MATCH($B42,'Summary sales'!$A$6:$A$50,0),MATCH($AN$3,'Summary sales'!$A$7:$BX$7,0))</f>
        <v>354.86999999999534</v>
      </c>
      <c r="AP42" s="325">
        <f t="shared" ref="AP42:AP43" si="1018">AO42-AN42</f>
        <v>-318.40548387097169</v>
      </c>
      <c r="AQ42" s="326">
        <f t="shared" ref="AQ42:AQ43" si="1019">AO42/AN42</f>
        <v>0.52707993756090199</v>
      </c>
      <c r="AR42" s="325">
        <f>INDEX('SO MEI 2026 REV 4'!$B$6:$BH$52,MATCH(B42,'SO MEI 2026 REV 4'!$B$6:$B$52,0),MATCH($AR$3,'SO MEI 2026 REV 4'!$B$5:$XH$5,0))</f>
        <v>4514.1990322580623</v>
      </c>
      <c r="AS42" s="325">
        <f>INDEX('Summary sales'!$A$6:$BX$50,MATCH($B42,'Summary sales'!$A$6:$A$50,0),MATCH($AR$3,'Summary sales'!$A$7:$BX$7,0))</f>
        <v>5888.359999999404</v>
      </c>
      <c r="AT42" s="325">
        <f t="shared" ref="AT42:AT43" si="1020">AS42-AR42</f>
        <v>1374.1609677413417</v>
      </c>
      <c r="AU42" s="326">
        <f t="shared" ref="AU42:AU43" si="1021">AS42/AR42</f>
        <v>1.3044085911856589</v>
      </c>
      <c r="AV42" s="325">
        <f>INDEX('SO MEI 2026 REV 4'!$B$6:$BH$52,MATCH(B42,'SO MEI 2026 REV 4'!$B$6:$B$52,0),MATCH($AV$3,'SO MEI 2026 REV 4'!$B$5:$XH$5,0))</f>
        <v>6600.0622580645213</v>
      </c>
      <c r="AW42" s="325">
        <f>INDEX('Summary sales'!$A$6:$BX$50,MATCH($B42,'Summary sales'!$A$6:$A$50,0),MATCH($AV$3,'Summary sales'!$A$7:$BX$7,0))</f>
        <v>2972.320000000298</v>
      </c>
      <c r="AX42" s="325">
        <f t="shared" ref="AX42:AX43" si="1022">AW42-AV42</f>
        <v>-3627.7422580642233</v>
      </c>
      <c r="AY42" s="326">
        <f t="shared" ref="AY42:AY43" si="1023">AW42/AV42</f>
        <v>0.45034726700774114</v>
      </c>
      <c r="AZ42" s="325">
        <f>INDEX('SO MEI 2026 REV 4'!$B$6:$BH$52,MATCH(B42,'SO MEI 2026 REV 4'!$B$6:$B$52,0),MATCH($AZ$3,'SO MEI 2026 REV 4'!$B$5:$XH$5,0))</f>
        <v>1000</v>
      </c>
      <c r="BA42" s="325">
        <f>INDEX('Summary sales'!$A$6:$BX$50,MATCH($B42,'Summary sales'!$A$6:$A$50,0),MATCH($AZ$3,'Summary sales'!$A$7:$BX$7,0))</f>
        <v>1267.2299999999814</v>
      </c>
      <c r="BB42" s="325">
        <f t="shared" ref="BB42:BB43" si="1024">BA42-AZ42</f>
        <v>267.22999999998137</v>
      </c>
      <c r="BC42" s="326">
        <f t="shared" ref="BC42:BC43" si="1025">BA42/AZ42</f>
        <v>1.2672299999999814</v>
      </c>
      <c r="BD42" s="325">
        <f>INDEX('SO MEI 2026 REV 4'!$B$6:$BH$52,MATCH(B42,'SO MEI 2026 REV 4'!$B$6:$B$52,0),MATCH($BD$3,'SO MEI 2026 REV 4'!$B$5:$XH$5,0))</f>
        <v>500</v>
      </c>
      <c r="BE42" s="325">
        <f>INDEX('Summary sales'!$A$6:$BX$50,MATCH($B42,'Summary sales'!$A$6:$A$50,0),MATCH($BD$3,'Summary sales'!$A$7:$BX$7,0))</f>
        <v>0</v>
      </c>
      <c r="BF42" s="325">
        <f t="shared" ref="BF42:BF43" si="1026">BE42-BD42</f>
        <v>-500</v>
      </c>
      <c r="BG42" s="326">
        <f t="shared" ref="BG42:BG43" si="1027">BE42/BD42</f>
        <v>0</v>
      </c>
      <c r="BH42" s="325">
        <f>INDEX('SO MEI 2026 REV 4'!$B$6:$BH$52,MATCH(B42,'SO MEI 2026 REV 4'!$B$6:$B$52,0),MATCH($BH$3,'SO MEI 2026 REV 4'!$B$5:$XH$5,0))</f>
        <v>4000</v>
      </c>
      <c r="BI42" s="325">
        <f>INDEX('Summary sales'!$A$6:$BX$50,MATCH($B42,'Summary sales'!$A$6:$A$50,0),MATCH($BH$3,'Summary sales'!$A$7:$BX$7,0))</f>
        <v>3832.9499999999534</v>
      </c>
      <c r="BJ42" s="325">
        <f t="shared" ref="BJ42:BJ43" si="1028">BI42-BH42</f>
        <v>-167.05000000004657</v>
      </c>
      <c r="BK42" s="326">
        <f t="shared" ref="BK42:BK43" si="1029">BI42/BH42</f>
        <v>0.95823749999998831</v>
      </c>
      <c r="BL42" s="325">
        <f>INDEX('SO MEI 2026 REV 4'!$B$6:$BH$52,MATCH(B42,'SO MEI 2026 REV 4'!$B$6:$B$52,0),MATCH($BL$3,'SO MEI 2026 REV 4'!$B$5:$XH$5,0))</f>
        <v>9000.0570967741915</v>
      </c>
      <c r="BM42" s="325">
        <f>INDEX('Summary sales'!$A$6:$BX$50,MATCH($B42,'Summary sales'!$A$6:$A$50,0),MATCH($BL$3,'Summary sales'!$A$7:$BX$7,0))</f>
        <v>5235.7200000002049</v>
      </c>
      <c r="BN42" s="325">
        <f t="shared" ref="BN42:BN43" si="1030">BM42-BL42</f>
        <v>-3764.3370967739866</v>
      </c>
      <c r="BO42" s="326">
        <f t="shared" ref="BO42:BO43" si="1031">BM42/BL42</f>
        <v>0.58174297603920722</v>
      </c>
      <c r="BP42" s="325">
        <f>INDEX('SO MEI 2026 REV 4'!$B$6:$BH$52,MATCH(B42,'SO MEI 2026 REV 4'!$B$6:$B$52,0),MATCH($BP$3,'SO MEI 2026 REV 4'!$B$5:$XH$5,0))</f>
        <v>1300</v>
      </c>
      <c r="BQ42" s="325">
        <f>INDEX('Summary sales'!$A$6:$BX$50,MATCH($B42,'Summary sales'!$A$6:$A$50,0),MATCH($BP$3,'Summary sales'!$A$7:$BX$7,0))</f>
        <v>1285.0900000000838</v>
      </c>
      <c r="BR42" s="325">
        <f t="shared" ref="BR42:BR43" si="1032">BQ42-BP42</f>
        <v>-14.909999999916181</v>
      </c>
      <c r="BS42" s="326">
        <f t="shared" ref="BS42:BS43" si="1033">BQ42/BP42</f>
        <v>0.98853076923083372</v>
      </c>
      <c r="BT42" s="325">
        <f>INDEX('SO MEI 2026 REV 4'!$B$6:$BH$52,MATCH(B42,'SO MEI 2026 REV 4'!$B$6:$B$52,0),MATCH($BT$3,'SO MEI 2026 REV 4'!$B$5:$XH$5,0))</f>
        <v>1000</v>
      </c>
      <c r="BU42" s="325">
        <f>INDEX('Summary sales'!$A$6:$BX$50,MATCH($B42,'Summary sales'!$A$6:$A$50,0),MATCH($BT$3,'Summary sales'!$A$7:$BX$7,0))</f>
        <v>832.76400000008289</v>
      </c>
      <c r="BV42" s="325">
        <f t="shared" ref="BV42:BV43" si="1034">BU42-BT42</f>
        <v>-167.23599999991711</v>
      </c>
      <c r="BW42" s="326">
        <f t="shared" ref="BW42:BW43" si="1035">BU42/BT42</f>
        <v>0.83276400000008288</v>
      </c>
      <c r="BX42" s="325">
        <f>INDEX('SO MEI 2026 REV 4'!$B$6:$BH$52,MATCH(B42,'SO MEI 2026 REV 4'!$B$6:$B$52,0),MATCH($BX$3,'SO MEI 2026 REV 4'!$B$5:$XH$5,0))</f>
        <v>5500</v>
      </c>
      <c r="BY42" s="325">
        <f ca="1">INDEX('Summary sales'!$A$6:$BX$50,MATCH($B42,'Summary sales'!$A$6:$A$50,0),MATCH($BX$3,'Summary sales'!$A$7:$BX$7,0))</f>
        <v>5320.0599999999995</v>
      </c>
      <c r="BZ42" s="325">
        <f t="shared" ref="BZ42:BZ43" ca="1" si="1036">BY42-BX42</f>
        <v>-179.94000000000051</v>
      </c>
      <c r="CA42" s="326">
        <f t="shared" ref="CA42:CA43" ca="1" si="1037">BY42/BX42</f>
        <v>0.96728363636363623</v>
      </c>
      <c r="CB42" s="325">
        <f>INDEX('SO MEI 2026 REV 4'!$B$6:$BH$52,MATCH(B42,'SO MEI 2026 REV 4'!$B$6:$B$52,0),MATCH($CB$3,'SO MEI 2026 REV 4'!$B$5:$XH$5,0))</f>
        <v>70.054838709677327</v>
      </c>
      <c r="CC42" s="325">
        <f>INDEX('Summary sales'!$A$6:$BX$50,MATCH($B42,'Summary sales'!$A$6:$A$50,0),MATCH($CB$3,'Summary sales'!$A$7:$BX$7,0))</f>
        <v>0</v>
      </c>
      <c r="CD42" s="325">
        <f t="shared" ref="CD42:CD43" si="1038">CC42-CB42</f>
        <v>-70.054838709677327</v>
      </c>
      <c r="CE42" s="326">
        <f t="shared" ref="CE42:CE43" si="1039">CC42/CB42</f>
        <v>0</v>
      </c>
      <c r="CF42" s="325">
        <f>INDEX('SO MEI 2026 REV 4'!$B$6:$BH$52,MATCH(B42,'SO MEI 2026 REV 4'!$B$6:$B$52,0),MATCH($CF$3,'SO MEI 2026 REV 4'!$B$5:$XH$5,0))</f>
        <v>89.451612903225808</v>
      </c>
      <c r="CG42" s="325">
        <f>INDEX('Summary sales'!$A$6:$BX$50,MATCH($B42,'Summary sales'!$A$6:$A$50,0),MATCH($CF$3,'Summary sales'!$A$7:$BX$7,0))</f>
        <v>52.929999999993015</v>
      </c>
      <c r="CH42" s="325">
        <f t="shared" ref="CH42:CH43" si="1040">CG42-CF42</f>
        <v>-36.521612903232793</v>
      </c>
      <c r="CI42" s="326">
        <f t="shared" ref="CI42:CI43" si="1041">CG42/CF42</f>
        <v>0.59171655247017074</v>
      </c>
      <c r="CJ42" s="325">
        <f>INDEX('SO MEI 2026 REV 4'!$B$6:$BH$52,MATCH(B42,'SO MEI 2026 REV 4'!$B$6:$B$52,0),MATCH($CJ$3,'SO MEI 2026 REV 4'!$B$5:$XH$5,0))</f>
        <v>3500</v>
      </c>
      <c r="CK42" s="325">
        <f>INDEX('Summary sales'!$A$6:$BX$50,MATCH($B42,'Summary sales'!$A$6:$A$50,0),MATCH($CJ$3,'Summary sales'!$A$7:$BX$7,0))</f>
        <v>3655.3999999999069</v>
      </c>
      <c r="CL42" s="325">
        <f t="shared" ref="CL42:CL43" si="1042">CK42-CJ42</f>
        <v>155.39999999990687</v>
      </c>
      <c r="CM42" s="326">
        <f t="shared" ref="CM42:CM43" si="1043">CK42/CJ42</f>
        <v>1.0443999999999733</v>
      </c>
      <c r="CN42" s="325">
        <f>INDEX('SO MEI 2026 REV 4'!$B$6:$BH$52,MATCH(B42,'SO MEI 2026 REV 4'!$B$6:$B$52,0),MATCH($CN$3,'SO MEI 2026 REV 4'!$B$5:$XH$5,0))</f>
        <v>3000</v>
      </c>
      <c r="CO42" s="325">
        <f>INDEX('Summary sales'!$A$6:$BX$50,MATCH($B42,'Summary sales'!$A$6:$A$50,0),MATCH($CN$3,'Summary sales'!$A$7:$BX$7,0))</f>
        <v>0</v>
      </c>
      <c r="CP42" s="325">
        <f t="shared" ref="CP42:CP43" si="1044">CO42-CN42</f>
        <v>-3000</v>
      </c>
      <c r="CQ42" s="325">
        <f>INDEX('SO MEI 2026 REV 4'!$B$6:$BH$52,MATCH(B42,'SO MEI 2026 REV 4'!$B$6:$B$52,0),MATCH($CQ$3,'SO MEI 2026 REV 4'!$B$5:$XH$5,0))</f>
        <v>0</v>
      </c>
      <c r="CR42" s="325">
        <f>INDEX('Summary sales'!$A$6:$BX$50,MATCH($B42,'Summary sales'!$A$6:$A$50,0),MATCH($CQ$3,'Summary sales'!$A$7:$BX$7,0))</f>
        <v>0</v>
      </c>
      <c r="CS42" s="325">
        <f t="shared" si="828"/>
        <v>0</v>
      </c>
      <c r="CT42" s="326">
        <f t="shared" ref="CT42:CT43" si="1045">CO42/CN42</f>
        <v>0</v>
      </c>
      <c r="CU42" s="325">
        <f>INDEX('SO MEI 2026 REV 4'!$B$6:$BH$52,MATCH(B42,'SO MEI 2026 REV 4'!$B$6:$B$52,0),MATCH($CU$3,'SO MEI 2026 REV 4'!$B$5:$XH$5,0))</f>
        <v>2000</v>
      </c>
      <c r="CV42" s="325">
        <f>INDEX('Summary sales'!$A$6:$BX$50,MATCH($B42,'Summary sales'!$A$6:$A$50,0),MATCH($CU$3,'Summary sales'!$A$7:$BX$7,0))</f>
        <v>7089.7099999999627</v>
      </c>
      <c r="CW42" s="325">
        <f t="shared" ref="CW42:CW43" si="1046">CV42-CU42</f>
        <v>5089.7099999999627</v>
      </c>
      <c r="CX42" s="326">
        <f t="shared" ref="CX42:CX43" si="1047">CV42/CU42</f>
        <v>3.5448549999999814</v>
      </c>
      <c r="CY42" s="325">
        <f>INDEX('SO MEI 2026 REV 4'!$B$6:$BH$52,MATCH(B42,'SO MEI 2026 REV 4'!$B$6:$B$52,0),MATCH($CY$3,'SO MEI 2026 REV 4'!$B$5:$XH$5,0))</f>
        <v>5000</v>
      </c>
      <c r="CZ42" s="325">
        <f>INDEX('Summary sales'!$A$6:$BX$50,MATCH($B42,'Summary sales'!$A$6:$A$50,0),MATCH($CY$3,'Summary sales'!$A$7:$BX$7,0))</f>
        <v>11408.699999999953</v>
      </c>
      <c r="DA42" s="325">
        <f t="shared" ref="DA42:DA43" si="1048">CZ42-CY42</f>
        <v>6408.6999999999534</v>
      </c>
      <c r="DB42" s="326">
        <f t="shared" ref="DB42:DB43" si="1049">CZ42/CY42</f>
        <v>2.2817399999999908</v>
      </c>
      <c r="DC42" s="325">
        <f>INDEX('SO MEI 2026 REV 4'!$B$6:$BH$52,MATCH(B42,'SO MEI 2026 REV 4'!$B$6:$B$52,0),MATCH($DC$3,'SO MEI 2026 REV 4'!$B$5:$XH$5,0))</f>
        <v>16000</v>
      </c>
      <c r="DD42" s="325">
        <f>INDEX('Summary sales'!$A$6:$BX$50,MATCH($B42,'Summary sales'!$A$6:$A$50,0),MATCH($DC$3,'Summary sales'!$A$7:$BX$7,0))</f>
        <v>15848.72499999404</v>
      </c>
      <c r="DE42" s="325">
        <f t="shared" ref="DE42:DE43" si="1050">DD42-DC42</f>
        <v>-151.27500000596046</v>
      </c>
      <c r="DF42" s="326">
        <f t="shared" ref="DF42:DF43" si="1051">DD42/DC42</f>
        <v>0.99054531249962752</v>
      </c>
      <c r="DG42" s="325">
        <f>INDEX('SO MEI 2026 REV 4'!$B$6:$BH$52,MATCH(B42,'SO MEI 2026 REV 4'!$B$6:$B$52,0),MATCH($DG$3,'SO MEI 2026 REV 4'!$B$5:$XH$5,0))</f>
        <v>2020.8603225806426</v>
      </c>
      <c r="DH42" s="325">
        <f>INDEX('Summary sales'!$A$6:$BX$50,MATCH($B42,'Summary sales'!$A$6:$A$50,0),MATCH($DG$3,'Summary sales'!$A$7:$BX$7,0))</f>
        <v>1876.9000000003725</v>
      </c>
      <c r="DI42" s="325">
        <f t="shared" ref="DI42:DI43" si="1052">DH42-DG42</f>
        <v>-143.96032258027003</v>
      </c>
      <c r="DJ42" s="326">
        <f t="shared" ref="DJ42:DJ43" si="1053">DH42/DG42</f>
        <v>0.92876285363630062</v>
      </c>
      <c r="DK42" s="325">
        <f>INDEX('SO MEI 2026 REV 4'!$B$6:$BH$52,MATCH(B42,'SO MEI 2026 REV 4'!$B$6:$B$52,0),MATCH($DK$3,'SO MEI 2026 REV 4'!$B$5:$XH$5,0))</f>
        <v>800</v>
      </c>
      <c r="DL42" s="325">
        <f>INDEX('Summary sales'!$A$6:$BX$50,MATCH($B42,'Summary sales'!$A$6:$A$50,0),MATCH($DK$3,'Summary sales'!$A$7:$BX$7,0))</f>
        <v>979.76000000000931</v>
      </c>
      <c r="DM42" s="325">
        <f t="shared" ref="DM42:DM43" si="1054">DL42-DK42</f>
        <v>179.76000000000931</v>
      </c>
      <c r="DN42" s="326">
        <f t="shared" ref="DN42:DN43" si="1055">DL42/DK42</f>
        <v>1.2247000000000117</v>
      </c>
      <c r="DO42" s="325">
        <f>INDEX('SO MEI 2026 REV 4'!$B$6:$BH$52,MATCH(B42,'SO MEI 2026 REV 4'!$B$6:$B$52,0),MATCH($DO$3,'SO MEI 2026 REV 4'!$B$5:$XH$5,0))</f>
        <v>7200</v>
      </c>
      <c r="DP42" s="325">
        <f>INDEX('Summary sales'!$A$6:$BX$50,MATCH($B42,'Summary sales'!$A$6:$A$50,0),MATCH($DO$3,'Summary sales'!$A$7:$BX$7,0))</f>
        <v>5943.1599999992177</v>
      </c>
      <c r="DQ42" s="325">
        <f t="shared" ref="DQ42:DQ43" si="1056">DP42-DO42</f>
        <v>-1256.8400000007823</v>
      </c>
      <c r="DR42" s="326">
        <f t="shared" ref="DR42:DR43" si="1057">DP42/DO42</f>
        <v>0.82543888888878025</v>
      </c>
      <c r="DS42" s="325">
        <f>INDEX('SO MEI 2026 REV 4'!$B$6:$BH$52,MATCH(B42,'SO MEI 2026 REV 4'!$B$6:$B$52,0),MATCH($DS$3,'SO MEI 2026 REV 4'!$B$5:$XH$5,0))</f>
        <v>0</v>
      </c>
      <c r="DT42" s="325">
        <f>INDEX('Summary sales'!$A$6:$BX$50,MATCH($B42,'Summary sales'!$A$6:$A$50,0),MATCH($DS$3,'Summary sales'!$A$7:$BX$7,0))</f>
        <v>0</v>
      </c>
      <c r="DU42" s="325">
        <f t="shared" ref="DU42:DU43" si="1058">DT42-DS42</f>
        <v>0</v>
      </c>
      <c r="DV42" s="326" t="e">
        <f t="shared" ref="DV42:DV43" si="1059">DT42/DS42</f>
        <v>#DIV/0!</v>
      </c>
      <c r="DW42" s="325">
        <f>INDEX('SO MEI 2026 REV 4'!$B$6:$BH$52,MATCH(B42,'SO MEI 2026 REV 4'!$B$6:$B$52,0),MATCH($DW$3,'SO MEI 2026 REV 4'!$B$5:$XH$5,0))</f>
        <v>2043.2745161290325</v>
      </c>
      <c r="DX42" s="325">
        <f>INDEX('Summary sales'!$A$6:$BX$50,MATCH($B42,'Summary sales'!$A$6:$A$50,0),MATCH($DW$3,'Summary sales'!$A$7:$BX$7,0))</f>
        <v>1595.2299999999814</v>
      </c>
      <c r="DY42" s="325">
        <f t="shared" ref="DY42:DY43" si="1060">DX42-DW42</f>
        <v>-448.04451612905109</v>
      </c>
      <c r="DZ42" s="326">
        <f t="shared" ref="DZ42:DZ43" si="1061">DX42/DW42</f>
        <v>0.78072230990387537</v>
      </c>
      <c r="EA42" s="325">
        <f>INDEX('SO MEI 2026 REV 4'!$B$6:$BH$52,MATCH(B42,'SO MEI 2026 REV 4'!$B$6:$B$52,0),MATCH($EA$3,'SO MEI 2026 REV 4'!$B$5:$XH$5,0))</f>
        <v>1999.5303225806451</v>
      </c>
      <c r="EB42" s="325">
        <f>INDEX('Summary sales'!$A$6:$BX$50,MATCH($B42,'Summary sales'!$A$6:$A$50,0),MATCH($EA$3,'Summary sales'!$A$7:$BX$7,0))</f>
        <v>2024.9899999999907</v>
      </c>
      <c r="EC42" s="325">
        <f t="shared" ref="EC42:EC43" si="1062">EB42-EA42</f>
        <v>25.459677419345553</v>
      </c>
      <c r="ED42" s="326">
        <f t="shared" ref="ED42:ED43" si="1063">EB42/EA42</f>
        <v>1.0127328288707753</v>
      </c>
      <c r="EE42" s="325">
        <f>INDEX('SO MEI 2026 REV 4'!$B$6:$BH$52,MATCH(B42,'SO MEI 2026 REV 4'!$B$6:$B$52,0),MATCH($EE$3,'SO MEI 2026 REV 4'!$B$5:$XH$5,0))</f>
        <v>1000</v>
      </c>
      <c r="EF42" s="325">
        <f>INDEX('Summary sales'!$A$6:$BX$50,MATCH($B42,'Summary sales'!$A$6:$A$50,0),MATCH($EE$3,'Summary sales'!$A$7:$BX$7,0))</f>
        <v>96.78000000002794</v>
      </c>
      <c r="EG42" s="325">
        <f t="shared" ref="EG42:EG43" si="1064">EF42-EE42</f>
        <v>-903.21999999997206</v>
      </c>
      <c r="EH42" s="326">
        <f t="shared" ref="EH42:EH43" si="1065">EF42/EE42</f>
        <v>9.6780000000027941E-2</v>
      </c>
      <c r="EI42" s="325">
        <f>INDEX('SO MEI 2026 REV 4'!$B$6:$BH$52,MATCH(B42,'SO MEI 2026 REV 4'!$B$6:$B$52,0),MATCH($EI$3,'SO MEI 2026 REV 4'!$B$5:$XH$5,0))</f>
        <v>11007.047419354845</v>
      </c>
      <c r="EJ42" s="325">
        <f>INDEX('Summary sales'!$A$6:$BX$50,MATCH($B42,'Summary sales'!$A$6:$A$50,0),MATCH($EI$3,'Summary sales'!$A$7:$BX$7,0))</f>
        <v>10934.909999999218</v>
      </c>
      <c r="EK42" s="325">
        <f t="shared" ref="EK42:EK43" si="1066">EJ42-EI42</f>
        <v>-72.137419355627571</v>
      </c>
      <c r="EL42" s="326">
        <f t="shared" ref="EL42:EL43" si="1067">EJ42/EI42</f>
        <v>0.99344625160524147</v>
      </c>
      <c r="EM42" s="325">
        <f>INDEX('SO MEI 2026 REV 4'!$B$6:$BH$52,MATCH(B42,'SO MEI 2026 REV 4'!$B$6:$B$52,0),MATCH($EM$3,'SO MEI 2026 REV 4'!$B$5:$XH$5,0))</f>
        <v>1519.5448387096778</v>
      </c>
      <c r="EN42" s="325">
        <f>INDEX('Summary sales'!$A$6:$BX$50,MATCH($B42,'Summary sales'!$A$6:$A$50,0),MATCH($EM$3,'Summary sales'!$A$7:$BX$7,0))</f>
        <v>2301.7900000000373</v>
      </c>
      <c r="EO42" s="325">
        <f t="shared" ref="EO42:EO43" si="1068">EN42-EM42</f>
        <v>782.24516129035942</v>
      </c>
      <c r="EP42" s="326">
        <f t="shared" ref="EP42:EP43" si="1069">EN42/EM42</f>
        <v>1.5147891272195715</v>
      </c>
      <c r="EQ42" s="325">
        <f>INDEX('SO MEI 2026 REV 4'!$B$6:$BH$52,MATCH(B42,'SO MEI 2026 REV 4'!$B$6:$B$52,0),MATCH($EQ$3,'SO MEI 2026 REV 4'!$B$5:$XH$5,0))</f>
        <v>3999.6741935483842</v>
      </c>
      <c r="ER42" s="325">
        <f>INDEX('Summary sales'!$A$6:$BX$50,MATCH($B42,'Summary sales'!$A$6:$A$50,0),MATCH($EQ$3,'Summary sales'!$A$7:$BX$7,0))</f>
        <v>2717.1300000008196</v>
      </c>
      <c r="ES42" s="325">
        <f t="shared" ref="ES42:ES43" si="1070">ER42-EQ42</f>
        <v>-1282.5441935475646</v>
      </c>
      <c r="ET42" s="326">
        <f t="shared" ref="ET42:ET43" si="1071">ER42/EQ42</f>
        <v>0.67933783316242269</v>
      </c>
      <c r="EU42" s="325">
        <f>INDEX('SO MEI 2026 REV 4'!$B$6:$BH$52,MATCH(B42,'SO MEI 2026 REV 4'!$B$6:$B$52,0),MATCH($EU$3,'SO MEI 2026 REV 4'!$B$5:$XH$5,0))</f>
        <v>0</v>
      </c>
      <c r="EV42" s="325">
        <f>INDEX('Summary sales'!$A$6:$BX$50,MATCH(B42,'Summary sales'!$A$6:$A$50,0),MATCH($EU$3,'Summary sales'!$A$7:$BX$7,0))</f>
        <v>11.209999999962747</v>
      </c>
      <c r="EW42" s="325">
        <f t="shared" ref="EW42:EW43" si="1072">EV42-EU42</f>
        <v>11.209999999962747</v>
      </c>
      <c r="EX42" s="326" t="e">
        <f t="shared" ref="EX42:EX43" si="1073">EV42/EU42</f>
        <v>#DIV/0!</v>
      </c>
      <c r="EY42" s="325">
        <f>INDEX('SO MEI 2026 REV 4'!$B$6:$BH$52,MATCH(B42,'SO MEI 2026 REV 4'!$B$6:$B$52,0),MATCH($EY$3,'SO MEI 2026 REV 4'!$B$5:$XH$5,0))</f>
        <v>0</v>
      </c>
      <c r="EZ42" s="325">
        <f>INDEX('Summary sales'!$A$6:$BX$50,MATCH($B42,'Summary sales'!$A$6:$A$50,0),MATCH($EY$3,'Summary sales'!$A$7:$BX$7,0))</f>
        <v>0</v>
      </c>
      <c r="FA42" s="325">
        <f t="shared" ref="FA42:FA43" si="1074">EZ42-EY42</f>
        <v>0</v>
      </c>
      <c r="FB42" s="326" t="e">
        <f t="shared" ref="FB42:FB43" si="1075">EZ42/EY42</f>
        <v>#DIV/0!</v>
      </c>
      <c r="FC42" s="325">
        <f>INDEX('SO MEI 2026 REV 4'!$B$6:$BH$52,MATCH(B42,'SO MEI 2026 REV 4'!$B$6:$B$52,0),MATCH($FC$3,'SO MEI 2026 REV 4'!$B$5:$XH$5,0))</f>
        <v>60000</v>
      </c>
      <c r="FD42" s="325">
        <f>INDEX('Summary sales'!$A$6:$BX$50,MATCH($B42,'Summary sales'!$A$6:$A$50,0),MATCH($FC$3,'Summary sales'!$A$7:$BX$7,0))</f>
        <v>51727.36999999918</v>
      </c>
      <c r="FE42" s="325">
        <f t="shared" ref="FE42:FE43" si="1076">FD42-FC42</f>
        <v>-8272.6300000008196</v>
      </c>
      <c r="FF42" s="326">
        <f t="shared" ref="FF42:FF43" si="1077">FD42/FC42</f>
        <v>0.86212283333331963</v>
      </c>
      <c r="FG42" s="325">
        <f>INDEX('SO MEI 2026 REV 4'!$B$6:$BH$52,MATCH(B42,'SO MEI 2026 REV 4'!$B$6:$B$52,0),MATCH($FG$3,'SO MEI 2026 REV 4'!$B$5:$XH$5,0))</f>
        <v>8000</v>
      </c>
      <c r="FH42" s="325">
        <f>INDEX('Summary sales'!$A$6:$BX$50,MATCH(B42,'Summary sales'!$A$6:$A$50,0),MATCH($FG$3,'Summary sales'!$A$7:$BX$7,0))</f>
        <v>4534.7599999997765</v>
      </c>
      <c r="FI42" s="325">
        <f t="shared" ref="FI42:FI43" si="1078">FH42-FG42</f>
        <v>-3465.2400000002235</v>
      </c>
      <c r="FJ42" s="326">
        <f t="shared" ref="FJ42:FJ43" si="1079">FH42/FG42</f>
        <v>0.56684499999997207</v>
      </c>
      <c r="FK42" s="325">
        <f>INDEX('SO MEI 2026 REV 4'!$B$6:$BH$52,MATCH(B42,'SO MEI 2026 REV 4'!$B$6:$B$52,0),MATCH($FK$3,'SO MEI 2026 REV 4'!$B$5:$XH$5,0))</f>
        <v>3500</v>
      </c>
      <c r="FL42" s="325">
        <f>INDEX('Summary sales'!$A$6:$BX$50,MATCH(B42,'Summary sales'!$A$6:$A$50,0),MATCH($FK$3,'Summary sales'!$A$7:$BX$7,0))</f>
        <v>1717.7000000001863</v>
      </c>
      <c r="FM42" s="325">
        <f t="shared" ref="FM42:FM43" si="1080">FL42-FK42</f>
        <v>-1782.2999999998137</v>
      </c>
      <c r="FN42" s="326">
        <f t="shared" ref="FN42:FN43" si="1081">FL42/FK42</f>
        <v>0.49077142857148182</v>
      </c>
      <c r="FO42" s="325">
        <f>INDEX('SO MEI 2026 REV 4'!$B$6:$BH$52,MATCH(B42,'SO MEI 2026 REV 4'!$B$6:$B$52,0),MATCH($FO$3,'SO MEI 2026 REV 4'!$B$5:$XH$5,0))</f>
        <v>726.8151612903232</v>
      </c>
      <c r="FP42" s="325">
        <f>INDEX('Summary sales'!$A$6:$BX$50,MATCH(B42,'Summary sales'!$A$6:$A$50,0),MATCH($FO$3,'Summary sales'!$A$7:$BX$7,0))</f>
        <v>645.89000000001397</v>
      </c>
      <c r="FQ42" s="325">
        <f t="shared" ref="FQ42:FQ43" si="1082">FP42-FO42</f>
        <v>-80.925161290309234</v>
      </c>
      <c r="FR42" s="326">
        <f t="shared" ref="FR42:FR43" si="1083">FP42/FO42</f>
        <v>0.88865785195421365</v>
      </c>
      <c r="FS42" s="325">
        <f>INDEX('SO MEI 2026 REV 4'!$B$6:$BH$52,MATCH(B42,'SO MEI 2026 REV 4'!$B$6:$B$52,0),MATCH($FS$3,'SO MEI 2026 REV 4'!$B$5:$XH$5,0))</f>
        <v>3018.0416129032269</v>
      </c>
      <c r="FT42" s="325">
        <f>INDEX('Summary sales'!$A$6:$BX$50,MATCH(B42,'Summary sales'!$A$6:$A$50,0),MATCH($FS$3,'Summary sales'!$A$7:$BX$7,0))</f>
        <v>0</v>
      </c>
      <c r="FU42" s="325">
        <f t="shared" ref="FU42:FU43" si="1084">FT42-FS42</f>
        <v>-3018.0416129032269</v>
      </c>
      <c r="FV42" s="326">
        <f t="shared" ref="FV42:FV43" si="1085">FT42/FS42</f>
        <v>0</v>
      </c>
      <c r="FW42" s="325">
        <f>INDEX('SO MEI 2026 REV 4'!$B$6:$BH$52,MATCH(B42,'SO MEI 2026 REV 4'!$B$6:$B$52,0),MATCH($FW$3,'SO MEI 2026 REV 4'!$B$5:$XH$5,0))</f>
        <v>2044.9996774193546</v>
      </c>
      <c r="FX42" s="325">
        <f>INDEX('Summary sales'!$A$6:$BX$50,MATCH(B42,'Summary sales'!$A$6:$A$50,0),MATCH($FW$3,'Summary sales'!$A$7:$BX$7,0))</f>
        <v>0</v>
      </c>
      <c r="FY42" s="325">
        <f t="shared" ref="FY42:FY43" si="1086">FX42-FW42</f>
        <v>-2044.9996774193546</v>
      </c>
      <c r="FZ42" s="326">
        <f t="shared" ref="FZ42:FZ43" si="1087">FX42/FW42</f>
        <v>0</v>
      </c>
      <c r="GA42" s="325">
        <f>INDEX('SO MEI 2026 REV 4'!$B$6:$BH$52,MATCH(B42,'SO MEI 2026 REV 4'!$B$6:$B$52,0),MATCH($GA$3,'SO MEI 2026 REV 4'!$B$5:$XH$5,0))</f>
        <v>369.61070967741654</v>
      </c>
      <c r="GB42" s="325">
        <f>INDEX('Summary sales'!$A$6:$BX$50,MATCH(B42,'Summary sales'!$A$6:$A$50,0),MATCH($GA$3,'Summary sales'!$A$7:$BX$7,0))</f>
        <v>0</v>
      </c>
      <c r="GC42" s="325">
        <f t="shared" ref="GC42:GC43" si="1088">GB42-GA42</f>
        <v>-369.61070967741654</v>
      </c>
      <c r="GD42" s="326">
        <f t="shared" ref="GD42:GD43" si="1089">GB42/GA42</f>
        <v>0</v>
      </c>
      <c r="GE42" s="325">
        <f>INDEX('SO MEI 2026 REV 4'!$B$6:$BH$52,MATCH(B42,'SO MEI 2026 REV 4'!$B$6:$B$52,0),MATCH($GE$3,'SO MEI 2026 REV 4'!$B$5:$XH$5,0))</f>
        <v>0</v>
      </c>
      <c r="GF42" s="325">
        <f>INDEX('Summary sales'!$A$6:$BX$50,MATCH(B42,'Summary sales'!$A$6:$A$50,0),MATCH($GE$3,'Summary sales'!$A$7:$BX$7,0))</f>
        <v>0</v>
      </c>
      <c r="GG42" s="325">
        <f t="shared" ref="GG42:GG43" si="1090">GF42-GE42</f>
        <v>0</v>
      </c>
      <c r="GH42" s="326" t="e">
        <f t="shared" ref="GH42:GH43" si="1091">GF42/GE42</f>
        <v>#DIV/0!</v>
      </c>
      <c r="GI42" s="325">
        <f>INDEX('SO MEI 2026 REV 4'!$B$6:$BH$52,MATCH(B42,'SO MEI 2026 REV 4'!$B$6:$B$52,0),MATCH($GI$3,'SO MEI 2026 REV 4'!$B$5:$XH$5,0))</f>
        <v>0</v>
      </c>
      <c r="GJ42" s="325">
        <f>INDEX('Summary sales'!$A$6:$BX$50,MATCH($B42,'Summary sales'!$A$6:$A$50,0),MATCH($GI$3,'Summary sales'!$A$7:$BX$7,0))</f>
        <v>0</v>
      </c>
      <c r="GK42" s="325">
        <f t="shared" ref="GK42:GK43" si="1092">GJ42-GI42</f>
        <v>0</v>
      </c>
      <c r="GL42" s="326" t="e">
        <f t="shared" ref="GL42:GL43" si="1093">GJ42/GI42</f>
        <v>#DIV/0!</v>
      </c>
      <c r="GM42" s="325">
        <f>INDEX('SO MEI 2026 REV 4'!$B$6:$BH$52,MATCH(B42,'SO MEI 2026 REV 4'!$B$6:$B$52,0),MATCH($GM$3,'SO MEI 2026 REV 4'!$B$5:$XH$5,0))</f>
        <v>0</v>
      </c>
      <c r="GN42" s="325">
        <f>INDEX('Summary sales'!$A$6:$BX$50,MATCH($B42,'Summary sales'!$A$6:$A$50,0),MATCH($GM$3,'Summary sales'!$A$7:$BX$7,0))</f>
        <v>0</v>
      </c>
      <c r="GO42" s="325">
        <f t="shared" ref="GO42:GO43" si="1094">GN42-GM42</f>
        <v>0</v>
      </c>
      <c r="GP42" s="326" t="e">
        <f t="shared" ref="GP42:GP43" si="1095">GN42/GM42</f>
        <v>#DIV/0!</v>
      </c>
      <c r="GQ42" s="325">
        <f>INDEX('SO MEI 2026 REV 4'!$B$6:$BH$52,MATCH(B42,'SO MEI 2026 REV 4'!$B$6:$B$52,0),MATCH($GQ$3,'SO MEI 2026 REV 4'!$B$5:$XH$5,0))</f>
        <v>1800</v>
      </c>
      <c r="GR42" s="325">
        <f>INDEX('Summary sales'!$A$6:$BX$50,MATCH(B42,'Summary sales'!$A$6:$A$50,0),MATCH($GQ$3,'Summary sales'!$A$7:$BX$7,0))</f>
        <v>1980.5199999999022</v>
      </c>
      <c r="GS42" s="325">
        <f t="shared" ref="GS42:GS43" si="1096">GR42-GQ42</f>
        <v>180.51999999990221</v>
      </c>
      <c r="GT42" s="326">
        <f t="shared" ref="GT42:GT43" si="1097">GR42/GQ42</f>
        <v>1.1002888888888345</v>
      </c>
      <c r="GU42" s="325">
        <f>INDEX('SO MEI 2026 REV 4'!$B$6:$BH$52,MATCH(B42,'SO MEI 2026 REV 4'!$B$6:$B$52,0),MATCH($GU$3,'SO MEI 2026 REV 4'!$B$5:$XH$5,0))</f>
        <v>2499.7025806451697</v>
      </c>
      <c r="GV42" s="325">
        <f>INDEX('Summary sales'!$A$6:$BX$50,MATCH(B42,'Summary sales'!$A$6:$A$50,0),MATCH($GU$3,'Summary sales'!$A$7:$BX$7,0))</f>
        <v>1929.1899999999441</v>
      </c>
      <c r="GW42" s="325">
        <f t="shared" ref="GW42:GW43" si="1098">GV42-GU42</f>
        <v>-570.51258064522563</v>
      </c>
      <c r="GX42" s="326">
        <f t="shared" ref="GX42:GX43" si="1099">GV42/GU42</f>
        <v>0.77176781547428053</v>
      </c>
      <c r="GY42" s="325">
        <f>INDEX('SO MEI 2026 REV 4'!$B$6:$BH$52,MATCH(B42,'SO MEI 2026 REV 4'!$B$6:$B$52,0),MATCH($GY$3,'SO MEI 2026 REV 4'!$B$5:$XH$5,0))</f>
        <v>0</v>
      </c>
      <c r="GZ42" s="325">
        <f>INDEX('Summary sales'!$A$6:$BX$50,MATCH(B42,'Summary sales'!$A$6:$A$50,0),MATCH($GY$3,'Summary sales'!$A$7:$BX$7,0))</f>
        <v>0</v>
      </c>
      <c r="HA42" s="325">
        <f t="shared" ref="HA42:HA43" si="1100">GZ42-GY42</f>
        <v>0</v>
      </c>
      <c r="HB42" s="326" t="e">
        <f t="shared" ref="HB42:HB43" si="1101">GZ42/GY42</f>
        <v>#DIV/0!</v>
      </c>
      <c r="HC42" s="325">
        <f>INDEX('SO MEI 2026 REV 4'!$B$6:$BH$52,MATCH(B42,'SO MEI 2026 REV 4'!$B$6:$B$52,0),MATCH($HC$3,'SO MEI 2026 REV 4'!$B$5:$XH$5,0))</f>
        <v>15000</v>
      </c>
      <c r="HD42" s="325">
        <f>INDEX('Summary sales'!$A$6:$BX$50,MATCH(B42,'Summary sales'!$A$6:$A$50,0),MATCH($HC$3,'Summary sales'!$A$7:$BX$7,0))</f>
        <v>8951.0909999981523</v>
      </c>
      <c r="HE42" s="325">
        <f t="shared" ref="HE42:HE43" si="1102">HD42-HC42</f>
        <v>-6048.9090000018477</v>
      </c>
      <c r="HF42" s="366">
        <f t="shared" ref="HF42:HF43" si="1103">HD42/HC42</f>
        <v>0.5967393999998768</v>
      </c>
    </row>
    <row r="43" spans="1:214" ht="15" customHeight="1">
      <c r="A43" s="641"/>
      <c r="B43" s="547">
        <f t="shared" si="889"/>
        <v>46173</v>
      </c>
      <c r="C43" s="548" t="str">
        <f t="shared" si="997"/>
        <v>Mgg</v>
      </c>
      <c r="D43" s="325">
        <f t="shared" si="998"/>
        <v>129553.09138709678</v>
      </c>
      <c r="E43" s="325">
        <f t="shared" ca="1" si="999"/>
        <v>119975.66200000721</v>
      </c>
      <c r="F43" s="325">
        <f t="shared" ca="1" si="1000"/>
        <v>-9577.4293870895635</v>
      </c>
      <c r="G43" s="326">
        <f t="shared" ca="1" si="1001"/>
        <v>0.92607332419052213</v>
      </c>
      <c r="H43" s="325">
        <f>INDEX('SO MEI 2026 REV 4'!$B$6:$BH$52,MATCH(B43,'SO MEI 2026 REV 4'!$B$6:$B$52,0),MATCH($H$3,'SO MEI 2026 REV 4'!$B$5:$XH$5,0))</f>
        <v>733.57290322580695</v>
      </c>
      <c r="I43" s="325">
        <f>INDEX('Summary sales'!$A$6:$BX$50,MATCH(B43,'Summary sales'!$A$6:$A$50,0),MATCH($H$3,'Summary sales'!$A$7:$BX$7,0))</f>
        <v>868.64999999990687</v>
      </c>
      <c r="J43" s="325">
        <f t="shared" si="1002"/>
        <v>135.07709677409991</v>
      </c>
      <c r="K43" s="326">
        <f t="shared" si="1003"/>
        <v>1.1841358863994473</v>
      </c>
      <c r="L43" s="325">
        <f>INDEX('SO MEI 2026 REV 4'!$B$6:$BH$52,MATCH(B43,'SO MEI 2026 REV 4'!$B$6:$B$52,0),MATCH($L$3,'SO MEI 2026 REV 4'!$B$5:$XH$5,0))</f>
        <v>1000</v>
      </c>
      <c r="M43" s="325">
        <f>INDEX('Summary sales'!$A$6:$BX$50,MATCH($B43,'Summary sales'!$A$6:$A$50,0),MATCH($L$3,'Summary sales'!$A$7:$BX$7,0))</f>
        <v>0</v>
      </c>
      <c r="N43" s="325">
        <f t="shared" si="1004"/>
        <v>-1000</v>
      </c>
      <c r="O43" s="326">
        <f t="shared" si="1005"/>
        <v>0</v>
      </c>
      <c r="P43" s="325">
        <f>INDEX('SO MEI 2026 REV 4'!$B$6:$BH$52,MATCH(B43,'SO MEI 2026 REV 4'!$B$6:$B$52,0),MATCH($P$3,'SO MEI 2026 REV 4'!$B$5:$XH$5,0))</f>
        <v>500</v>
      </c>
      <c r="Q43" s="325">
        <f>INDEX('Summary sales'!$A$6:$BX$50,MATCH($B43,'Summary sales'!$A$6:$A$50,0),MATCH($P$3,'Summary sales'!$A$7:$BX$7,0))</f>
        <v>491.79000000003725</v>
      </c>
      <c r="R43" s="325">
        <f t="shared" si="1006"/>
        <v>-8.2099999999627471</v>
      </c>
      <c r="S43" s="326">
        <f t="shared" si="1007"/>
        <v>0.98358000000007451</v>
      </c>
      <c r="T43" s="325">
        <f>INDEX('SO MEI 2026 REV 4'!$B$6:$BH$52,MATCH(B43,'SO MEI 2026 REV 4'!$B$6:$B$52,0),MATCH($T$3,'SO MEI 2026 REV 4'!$B$5:$XH$5,0))</f>
        <v>999.51612903226578</v>
      </c>
      <c r="U43" s="325">
        <f>INDEX('Summary sales'!$A$6:$BX$50,MATCH($B43,'Summary sales'!$A$6:$A$50,0),MATCH($T$3,'Summary sales'!$A$7:$BX$7,0))</f>
        <v>872.70000000018626</v>
      </c>
      <c r="V43" s="325">
        <f t="shared" si="1008"/>
        <v>-126.81612903207952</v>
      </c>
      <c r="W43" s="326">
        <f t="shared" si="1009"/>
        <v>0.87312247861886605</v>
      </c>
      <c r="X43" s="325">
        <f>INDEX('SO MEI 2026 REV 4'!$B$6:$BH$52,MATCH(B43,'SO MEI 2026 REV 4'!$B$6:$B$52,0),MATCH($X$3,'SO MEI 2026 REV 4'!$B$5:$XH$5,0))</f>
        <v>644.02064516129087</v>
      </c>
      <c r="Y43" s="325">
        <f>INDEX('Summary sales'!$A$6:$BX$50,MATCH($B43,'Summary sales'!$A$6:$A$50,0),MATCH($X$3,'Summary sales'!$A$7:$BX$7,0))</f>
        <v>387.86000000010245</v>
      </c>
      <c r="Z43" s="325">
        <f t="shared" si="1010"/>
        <v>-256.16064516118843</v>
      </c>
      <c r="AA43" s="326">
        <f t="shared" si="1011"/>
        <v>0.60224777406470464</v>
      </c>
      <c r="AB43" s="325">
        <f>INDEX('SO MEI 2026 REV 4'!$B$6:$BH$52,MATCH(B43,'SO MEI 2026 REV 4'!$B$6:$B$52,0),MATCH($AB$3,'SO MEI 2026 REV 4'!$B$5:$XH$5,0))</f>
        <v>0</v>
      </c>
      <c r="AC43" s="325">
        <f>INDEX('Summary sales'!$A$6:$BX$50,MATCH($B43,'Summary sales'!$A$6:$A$50,0),MATCH($AB$3,'Summary sales'!$A$7:$BX$7,0))</f>
        <v>0</v>
      </c>
      <c r="AD43" s="325">
        <f t="shared" si="1012"/>
        <v>0</v>
      </c>
      <c r="AE43" s="326" t="e">
        <f t="shared" si="1013"/>
        <v>#DIV/0!</v>
      </c>
      <c r="AF43" s="325">
        <f>INDEX('SO MEI 2026 REV 4'!$B$6:$BH$52,MATCH(B43,'SO MEI 2026 REV 4'!$B$6:$B$52,0),MATCH($AF$3,'SO MEI 2026 REV 4'!$B$5:$XH$5,0))</f>
        <v>0</v>
      </c>
      <c r="AG43" s="325">
        <f>INDEX('Summary sales'!$A$6:$BX$50,MATCH($B43,'Summary sales'!$A$6:$A$50,0),MATCH($AF$3,'Summary sales'!$A$7:$BX$7,0))</f>
        <v>0</v>
      </c>
      <c r="AH43" s="325">
        <f t="shared" si="1014"/>
        <v>0</v>
      </c>
      <c r="AI43" s="326" t="e">
        <f t="shared" si="1015"/>
        <v>#DIV/0!</v>
      </c>
      <c r="AJ43" s="325">
        <f>INDEX('SO MEI 2026 REV 4'!$B$6:$BH$52,MATCH(B43,'SO MEI 2026 REV 4'!$B$6:$B$52,0),MATCH($AJ$3,'SO MEI 2026 REV 4'!$B$5:$XH$5,0))</f>
        <v>603.76322580644887</v>
      </c>
      <c r="AK43" s="325">
        <f>INDEX('Summary sales'!$A$6:$BX$50,MATCH($B43,'Summary sales'!$A$6:$A$50,0),MATCH($AJ$3,'Summary sales'!$A$7:$BX$7,0))</f>
        <v>556.77999999991152</v>
      </c>
      <c r="AL43" s="325">
        <f t="shared" si="1016"/>
        <v>-46.983225806537348</v>
      </c>
      <c r="AM43" s="326">
        <f t="shared" si="1017"/>
        <v>0.92218269712637491</v>
      </c>
      <c r="AN43" s="325">
        <f>INDEX('SO MEI 2026 REV 4'!$B$6:$BH$52,MATCH(B43,'SO MEI 2026 REV 4'!$B$6:$B$52,0),MATCH($AN$3,'SO MEI 2026 REV 4'!$B$5:$XH$5,0))</f>
        <v>673.27548387096704</v>
      </c>
      <c r="AO43" s="325">
        <f>INDEX('Summary sales'!$A$6:$BX$50,MATCH($B43,'Summary sales'!$A$6:$A$50,0),MATCH($AN$3,'Summary sales'!$A$7:$BX$7,0))</f>
        <v>204.35999999998603</v>
      </c>
      <c r="AP43" s="325">
        <f t="shared" si="1018"/>
        <v>-468.91548387098101</v>
      </c>
      <c r="AQ43" s="326">
        <f t="shared" si="1019"/>
        <v>0.30353102837641943</v>
      </c>
      <c r="AR43" s="325">
        <f>INDEX('SO MEI 2026 REV 4'!$B$6:$BH$52,MATCH(B43,'SO MEI 2026 REV 4'!$B$6:$B$52,0),MATCH($AR$3,'SO MEI 2026 REV 4'!$B$5:$XH$5,0))</f>
        <v>0</v>
      </c>
      <c r="AS43" s="325">
        <f>INDEX('Summary sales'!$A$6:$BX$50,MATCH($B43,'Summary sales'!$A$6:$A$50,0),MATCH($AR$3,'Summary sales'!$A$7:$BX$7,0))</f>
        <v>0</v>
      </c>
      <c r="AT43" s="325">
        <f t="shared" si="1020"/>
        <v>0</v>
      </c>
      <c r="AU43" s="326" t="e">
        <f t="shared" si="1021"/>
        <v>#DIV/0!</v>
      </c>
      <c r="AV43" s="325">
        <f>INDEX('SO MEI 2026 REV 4'!$B$6:$BH$52,MATCH(B43,'SO MEI 2026 REV 4'!$B$6:$B$52,0),MATCH($AV$3,'SO MEI 2026 REV 4'!$B$5:$XH$5,0))</f>
        <v>0</v>
      </c>
      <c r="AW43" s="325">
        <f>INDEX('Summary sales'!$A$6:$BX$50,MATCH($B43,'Summary sales'!$A$6:$A$50,0),MATCH($AV$3,'Summary sales'!$A$7:$BX$7,0))</f>
        <v>0</v>
      </c>
      <c r="AX43" s="325">
        <f t="shared" si="1022"/>
        <v>0</v>
      </c>
      <c r="AY43" s="326" t="e">
        <f t="shared" si="1023"/>
        <v>#DIV/0!</v>
      </c>
      <c r="AZ43" s="325">
        <f>INDEX('SO MEI 2026 REV 4'!$B$6:$BH$52,MATCH(B43,'SO MEI 2026 REV 4'!$B$6:$B$52,0),MATCH($AZ$3,'SO MEI 2026 REV 4'!$B$5:$XH$5,0))</f>
        <v>300</v>
      </c>
      <c r="BA43" s="325">
        <f>INDEX('Summary sales'!$A$6:$BX$50,MATCH($B43,'Summary sales'!$A$6:$A$50,0),MATCH($AZ$3,'Summary sales'!$A$7:$BX$7,0))</f>
        <v>0</v>
      </c>
      <c r="BB43" s="325">
        <f t="shared" si="1024"/>
        <v>-300</v>
      </c>
      <c r="BC43" s="326">
        <f t="shared" si="1025"/>
        <v>0</v>
      </c>
      <c r="BD43" s="325">
        <f>INDEX('SO MEI 2026 REV 4'!$B$6:$BH$52,MATCH(B43,'SO MEI 2026 REV 4'!$B$6:$B$52,0),MATCH($BD$3,'SO MEI 2026 REV 4'!$B$5:$XH$5,0))</f>
        <v>0</v>
      </c>
      <c r="BE43" s="325">
        <f>INDEX('Summary sales'!$A$6:$BX$50,MATCH($B43,'Summary sales'!$A$6:$A$50,0),MATCH($BD$3,'Summary sales'!$A$7:$BX$7,0))</f>
        <v>0</v>
      </c>
      <c r="BF43" s="325">
        <f t="shared" si="1026"/>
        <v>0</v>
      </c>
      <c r="BG43" s="326" t="e">
        <f t="shared" si="1027"/>
        <v>#DIV/0!</v>
      </c>
      <c r="BH43" s="325">
        <f>INDEX('SO MEI 2026 REV 4'!$B$6:$BH$52,MATCH(B43,'SO MEI 2026 REV 4'!$B$6:$B$52,0),MATCH($BH$3,'SO MEI 2026 REV 4'!$B$5:$XH$5,0))</f>
        <v>4000</v>
      </c>
      <c r="BI43" s="325">
        <f>INDEX('Summary sales'!$A$6:$BX$50,MATCH($B43,'Summary sales'!$A$6:$A$50,0),MATCH($BH$3,'Summary sales'!$A$7:$BX$7,0))</f>
        <v>3688.2299999999814</v>
      </c>
      <c r="BJ43" s="325">
        <f t="shared" si="1028"/>
        <v>-311.77000000001863</v>
      </c>
      <c r="BK43" s="326">
        <f t="shared" si="1029"/>
        <v>0.92205749999999531</v>
      </c>
      <c r="BL43" s="325">
        <f>INDEX('SO MEI 2026 REV 4'!$B$6:$BH$52,MATCH(B43,'SO MEI 2026 REV 4'!$B$6:$B$52,0),MATCH($BL$3,'SO MEI 2026 REV 4'!$B$5:$XH$5,0))</f>
        <v>2000</v>
      </c>
      <c r="BM43" s="325">
        <f>INDEX('Summary sales'!$A$6:$BX$50,MATCH($B43,'Summary sales'!$A$6:$A$50,0),MATCH($BL$3,'Summary sales'!$A$7:$BX$7,0))</f>
        <v>3582.8699999996461</v>
      </c>
      <c r="BN43" s="325">
        <f t="shared" si="1030"/>
        <v>1582.8699999996461</v>
      </c>
      <c r="BO43" s="326">
        <f t="shared" si="1031"/>
        <v>1.7914349999998231</v>
      </c>
      <c r="BP43" s="325">
        <f>INDEX('SO MEI 2026 REV 4'!$B$6:$BH$52,MATCH(B43,'SO MEI 2026 REV 4'!$B$6:$B$52,0),MATCH($BP$3,'SO MEI 2026 REV 4'!$B$5:$XH$5,0))</f>
        <v>1300</v>
      </c>
      <c r="BQ43" s="325">
        <f>INDEX('Summary sales'!$A$6:$BX$50,MATCH($B43,'Summary sales'!$A$6:$A$50,0),MATCH($BP$3,'Summary sales'!$A$7:$BX$7,0))</f>
        <v>1376.2099999999627</v>
      </c>
      <c r="BR43" s="325">
        <f t="shared" si="1032"/>
        <v>76.209999999962747</v>
      </c>
      <c r="BS43" s="326">
        <f t="shared" si="1033"/>
        <v>1.0586230769230482</v>
      </c>
      <c r="BT43" s="325">
        <f>INDEX('SO MEI 2026 REV 4'!$B$6:$BH$52,MATCH(B43,'SO MEI 2026 REV 4'!$B$6:$B$52,0),MATCH($BT$3,'SO MEI 2026 REV 4'!$B$5:$XH$5,0))</f>
        <v>0</v>
      </c>
      <c r="BU43" s="325">
        <f>INDEX('Summary sales'!$A$6:$BX$50,MATCH($B43,'Summary sales'!$A$6:$A$50,0),MATCH($BT$3,'Summary sales'!$A$7:$BX$7,0))</f>
        <v>0</v>
      </c>
      <c r="BV43" s="325">
        <f t="shared" si="1034"/>
        <v>0</v>
      </c>
      <c r="BW43" s="326" t="e">
        <f t="shared" si="1035"/>
        <v>#DIV/0!</v>
      </c>
      <c r="BX43" s="325">
        <f>INDEX('SO MEI 2026 REV 4'!$B$6:$BH$52,MATCH(B43,'SO MEI 2026 REV 4'!$B$6:$B$52,0),MATCH($BX$3,'SO MEI 2026 REV 4'!$B$5:$XH$5,0))</f>
        <v>0</v>
      </c>
      <c r="BY43" s="325">
        <f ca="1">INDEX('Summary sales'!$A$6:$BX$50,MATCH($B43,'Summary sales'!$A$6:$A$50,0),MATCH($BX$3,'Summary sales'!$A$7:$BX$7,0))</f>
        <v>0</v>
      </c>
      <c r="BZ43" s="325">
        <f t="shared" ca="1" si="1036"/>
        <v>0</v>
      </c>
      <c r="CA43" s="326" t="e">
        <f t="shared" ca="1" si="1037"/>
        <v>#DIV/0!</v>
      </c>
      <c r="CB43" s="325">
        <f>INDEX('SO MEI 2026 REV 4'!$B$6:$BH$52,MATCH(B43,'SO MEI 2026 REV 4'!$B$6:$B$52,0),MATCH($CB$3,'SO MEI 2026 REV 4'!$B$5:$XH$5,0))</f>
        <v>70.054838709677327</v>
      </c>
      <c r="CC43" s="325">
        <f>INDEX('Summary sales'!$A$6:$BX$50,MATCH($B43,'Summary sales'!$A$6:$A$50,0),MATCH($CB$3,'Summary sales'!$A$7:$BX$7,0))</f>
        <v>0</v>
      </c>
      <c r="CD43" s="325">
        <f t="shared" si="1038"/>
        <v>-70.054838709677327</v>
      </c>
      <c r="CE43" s="326">
        <f t="shared" si="1039"/>
        <v>0</v>
      </c>
      <c r="CF43" s="325">
        <f>INDEX('SO MEI 2026 REV 4'!$B$6:$BH$52,MATCH(B43,'SO MEI 2026 REV 4'!$B$6:$B$52,0),MATCH($CF$3,'SO MEI 2026 REV 4'!$B$5:$XH$5,0))</f>
        <v>89.451612903225808</v>
      </c>
      <c r="CG43" s="325">
        <f>INDEX('Summary sales'!$A$6:$BX$50,MATCH($B43,'Summary sales'!$A$6:$A$50,0),MATCH($CF$3,'Summary sales'!$A$7:$BX$7,0))</f>
        <v>68.716000000000349</v>
      </c>
      <c r="CH43" s="325">
        <f t="shared" si="1040"/>
        <v>-20.735612903225459</v>
      </c>
      <c r="CI43" s="326">
        <f t="shared" si="1041"/>
        <v>0.76819184998197287</v>
      </c>
      <c r="CJ43" s="325">
        <f>INDEX('SO MEI 2026 REV 4'!$B$6:$BH$52,MATCH(B43,'SO MEI 2026 REV 4'!$B$6:$B$52,0),MATCH($CJ$3,'SO MEI 2026 REV 4'!$B$5:$XH$5,0))</f>
        <v>1000</v>
      </c>
      <c r="CK43" s="325">
        <f>INDEX('Summary sales'!$A$6:$BX$50,MATCH($B43,'Summary sales'!$A$6:$A$50,0),MATCH($CJ$3,'Summary sales'!$A$7:$BX$7,0))</f>
        <v>225.5</v>
      </c>
      <c r="CL43" s="325">
        <f t="shared" si="1042"/>
        <v>-774.5</v>
      </c>
      <c r="CM43" s="326">
        <f t="shared" si="1043"/>
        <v>0.22550000000000001</v>
      </c>
      <c r="CN43" s="325">
        <f>INDEX('SO MEI 2026 REV 4'!$B$6:$BH$52,MATCH(B43,'SO MEI 2026 REV 4'!$B$6:$B$52,0),MATCH($CN$3,'SO MEI 2026 REV 4'!$B$5:$XH$5,0))</f>
        <v>0</v>
      </c>
      <c r="CO43" s="325">
        <f>INDEX('Summary sales'!$A$6:$BX$50,MATCH($B43,'Summary sales'!$A$6:$A$50,0),MATCH($CN$3,'Summary sales'!$A$7:$BX$7,0))</f>
        <v>0</v>
      </c>
      <c r="CP43" s="325">
        <f t="shared" si="1044"/>
        <v>0</v>
      </c>
      <c r="CQ43" s="325">
        <f>INDEX('SO MEI 2026 REV 4'!$B$6:$BH$52,MATCH(B43,'SO MEI 2026 REV 4'!$B$6:$B$52,0),MATCH($CQ$3,'SO MEI 2026 REV 4'!$B$5:$XH$5,0))</f>
        <v>0</v>
      </c>
      <c r="CR43" s="325">
        <f>INDEX('Summary sales'!$A$6:$BX$50,MATCH($B43,'Summary sales'!$A$6:$A$50,0),MATCH($CQ$3,'Summary sales'!$A$7:$BX$7,0))</f>
        <v>0</v>
      </c>
      <c r="CS43" s="325">
        <f t="shared" si="828"/>
        <v>0</v>
      </c>
      <c r="CT43" s="326" t="e">
        <f t="shared" si="1045"/>
        <v>#DIV/0!</v>
      </c>
      <c r="CU43" s="325">
        <f>INDEX('SO MEI 2026 REV 4'!$B$6:$BH$52,MATCH(B43,'SO MEI 2026 REV 4'!$B$6:$B$52,0),MATCH($CU$3,'SO MEI 2026 REV 4'!$B$5:$XH$5,0))</f>
        <v>2000</v>
      </c>
      <c r="CV43" s="325">
        <f>INDEX('Summary sales'!$A$6:$BX$50,MATCH($B43,'Summary sales'!$A$6:$A$50,0),MATCH($CU$3,'Summary sales'!$A$7:$BX$7,0))</f>
        <v>0</v>
      </c>
      <c r="CW43" s="325">
        <f t="shared" si="1046"/>
        <v>-2000</v>
      </c>
      <c r="CX43" s="326">
        <f t="shared" si="1047"/>
        <v>0</v>
      </c>
      <c r="CY43" s="325">
        <f>INDEX('SO MEI 2026 REV 4'!$B$6:$BH$52,MATCH(B43,'SO MEI 2026 REV 4'!$B$6:$B$52,0),MATCH($CY$3,'SO MEI 2026 REV 4'!$B$5:$XH$5,0))</f>
        <v>0</v>
      </c>
      <c r="CZ43" s="325">
        <f>INDEX('Summary sales'!$A$6:$BX$50,MATCH($B43,'Summary sales'!$A$6:$A$50,0),MATCH($CY$3,'Summary sales'!$A$7:$BX$7,0))</f>
        <v>9476.3999999999069</v>
      </c>
      <c r="DA43" s="325">
        <f t="shared" si="1048"/>
        <v>9476.3999999999069</v>
      </c>
      <c r="DB43" s="326" t="e">
        <f t="shared" si="1049"/>
        <v>#DIV/0!</v>
      </c>
      <c r="DC43" s="325">
        <f>INDEX('SO MEI 2026 REV 4'!$B$6:$BH$52,MATCH(B43,'SO MEI 2026 REV 4'!$B$6:$B$52,0),MATCH($DC$3,'SO MEI 2026 REV 4'!$B$5:$XH$5,0))</f>
        <v>6659.5545483870847</v>
      </c>
      <c r="DD43" s="325">
        <f>INDEX('Summary sales'!$A$6:$BX$50,MATCH($B43,'Summary sales'!$A$6:$A$50,0),MATCH($DC$3,'Summary sales'!$A$7:$BX$7,0))</f>
        <v>5447.7930000051856</v>
      </c>
      <c r="DE43" s="325">
        <f t="shared" si="1050"/>
        <v>-1211.761548381899</v>
      </c>
      <c r="DF43" s="326">
        <f t="shared" si="1051"/>
        <v>0.81804165134807971</v>
      </c>
      <c r="DG43" s="325">
        <f>INDEX('SO MEI 2026 REV 4'!$B$6:$BH$52,MATCH(B43,'SO MEI 2026 REV 4'!$B$6:$B$52,0),MATCH($DG$3,'SO MEI 2026 REV 4'!$B$5:$XH$5,0))</f>
        <v>2020.8603225806426</v>
      </c>
      <c r="DH43" s="325">
        <f>INDEX('Summary sales'!$A$6:$BX$50,MATCH($B43,'Summary sales'!$A$6:$A$50,0),MATCH($DG$3,'Summary sales'!$A$7:$BX$7,0))</f>
        <v>2234.4099999992177</v>
      </c>
      <c r="DI43" s="325">
        <f t="shared" si="1052"/>
        <v>213.54967741857513</v>
      </c>
      <c r="DJ43" s="326">
        <f t="shared" si="1053"/>
        <v>1.1056726558646428</v>
      </c>
      <c r="DK43" s="325">
        <f>INDEX('SO MEI 2026 REV 4'!$B$6:$BH$52,MATCH(B43,'SO MEI 2026 REV 4'!$B$6:$B$52,0),MATCH($DK$3,'SO MEI 2026 REV 4'!$B$5:$XH$5,0))</f>
        <v>0</v>
      </c>
      <c r="DL43" s="325">
        <f>INDEX('Summary sales'!$A$6:$BX$50,MATCH($B43,'Summary sales'!$A$6:$A$50,0),MATCH($DK$3,'Summary sales'!$A$7:$BX$7,0))</f>
        <v>0</v>
      </c>
      <c r="DM43" s="325">
        <f t="shared" si="1054"/>
        <v>0</v>
      </c>
      <c r="DN43" s="326" t="e">
        <f t="shared" si="1055"/>
        <v>#DIV/0!</v>
      </c>
      <c r="DO43" s="325">
        <f>INDEX('SO MEI 2026 REV 4'!$B$6:$BH$52,MATCH(B43,'SO MEI 2026 REV 4'!$B$6:$B$52,0),MATCH($DO$3,'SO MEI 2026 REV 4'!$B$5:$XH$5,0))</f>
        <v>2999.8519354838745</v>
      </c>
      <c r="DP43" s="325">
        <f>INDEX('Summary sales'!$A$6:$BX$50,MATCH($B43,'Summary sales'!$A$6:$A$50,0),MATCH($DO$3,'Summary sales'!$A$7:$BX$7,0))</f>
        <v>0</v>
      </c>
      <c r="DQ43" s="325">
        <f t="shared" si="1056"/>
        <v>-2999.8519354838745</v>
      </c>
      <c r="DR43" s="326">
        <f t="shared" si="1057"/>
        <v>0</v>
      </c>
      <c r="DS43" s="325">
        <f>INDEX('SO MEI 2026 REV 4'!$B$6:$BH$52,MATCH(B43,'SO MEI 2026 REV 4'!$B$6:$B$52,0),MATCH($DS$3,'SO MEI 2026 REV 4'!$B$5:$XH$5,0))</f>
        <v>0</v>
      </c>
      <c r="DT43" s="325">
        <f>INDEX('Summary sales'!$A$6:$BX$50,MATCH($B43,'Summary sales'!$A$6:$A$50,0),MATCH($DS$3,'Summary sales'!$A$7:$BX$7,0))</f>
        <v>0</v>
      </c>
      <c r="DU43" s="325">
        <f t="shared" si="1058"/>
        <v>0</v>
      </c>
      <c r="DV43" s="326" t="e">
        <f t="shared" si="1059"/>
        <v>#DIV/0!</v>
      </c>
      <c r="DW43" s="325">
        <f>INDEX('SO MEI 2026 REV 4'!$B$6:$BH$52,MATCH(B43,'SO MEI 2026 REV 4'!$B$6:$B$52,0),MATCH($DW$3,'SO MEI 2026 REV 4'!$B$5:$XH$5,0))</f>
        <v>0</v>
      </c>
      <c r="DX43" s="325">
        <f>INDEX('Summary sales'!$A$6:$BX$50,MATCH($B43,'Summary sales'!$A$6:$A$50,0),MATCH($DW$3,'Summary sales'!$A$7:$BX$7,0))</f>
        <v>1146.2099999999627</v>
      </c>
      <c r="DY43" s="325">
        <f t="shared" si="1060"/>
        <v>1146.2099999999627</v>
      </c>
      <c r="DZ43" s="326" t="e">
        <f t="shared" si="1061"/>
        <v>#DIV/0!</v>
      </c>
      <c r="EA43" s="325">
        <f>INDEX('SO MEI 2026 REV 4'!$B$6:$BH$52,MATCH(B43,'SO MEI 2026 REV 4'!$B$6:$B$52,0),MATCH($EA$3,'SO MEI 2026 REV 4'!$B$5:$XH$5,0))</f>
        <v>0</v>
      </c>
      <c r="EB43" s="325">
        <f>INDEX('Summary sales'!$A$6:$BX$50,MATCH($B43,'Summary sales'!$A$6:$A$50,0),MATCH($EA$3,'Summary sales'!$A$7:$BX$7,0))</f>
        <v>0</v>
      </c>
      <c r="EC43" s="325">
        <f t="shared" si="1062"/>
        <v>0</v>
      </c>
      <c r="ED43" s="326" t="e">
        <f t="shared" si="1063"/>
        <v>#DIV/0!</v>
      </c>
      <c r="EE43" s="325">
        <f>INDEX('SO MEI 2026 REV 4'!$B$6:$BH$52,MATCH(B43,'SO MEI 2026 REV 4'!$B$6:$B$52,0),MATCH($EE$3,'SO MEI 2026 REV 4'!$B$5:$XH$5,0))</f>
        <v>0</v>
      </c>
      <c r="EF43" s="325">
        <f>INDEX('Summary sales'!$A$6:$BX$50,MATCH($B43,'Summary sales'!$A$6:$A$50,0),MATCH($EE$3,'Summary sales'!$A$7:$BX$7,0))</f>
        <v>0</v>
      </c>
      <c r="EG43" s="325">
        <f t="shared" si="1064"/>
        <v>0</v>
      </c>
      <c r="EH43" s="326" t="e">
        <f t="shared" si="1065"/>
        <v>#DIV/0!</v>
      </c>
      <c r="EI43" s="325">
        <f>INDEX('SO MEI 2026 REV 4'!$B$6:$BH$52,MATCH(B43,'SO MEI 2026 REV 4'!$B$6:$B$52,0),MATCH($EI$3,'SO MEI 2026 REV 4'!$B$5:$XH$5,0))</f>
        <v>5000</v>
      </c>
      <c r="EJ43" s="325">
        <f>INDEX('Summary sales'!$A$6:$BX$50,MATCH($B43,'Summary sales'!$A$6:$A$50,0),MATCH($EI$3,'Summary sales'!$A$7:$BX$7,0))</f>
        <v>10523.980000000447</v>
      </c>
      <c r="EK43" s="325">
        <f t="shared" si="1066"/>
        <v>5523.980000000447</v>
      </c>
      <c r="EL43" s="326">
        <f t="shared" si="1067"/>
        <v>2.1047960000000896</v>
      </c>
      <c r="EM43" s="325">
        <f>INDEX('SO MEI 2026 REV 4'!$B$6:$BH$52,MATCH(B43,'SO MEI 2026 REV 4'!$B$6:$B$52,0),MATCH($EM$3,'SO MEI 2026 REV 4'!$B$5:$XH$5,0))</f>
        <v>0</v>
      </c>
      <c r="EN43" s="325">
        <f>INDEX('Summary sales'!$A$6:$BX$50,MATCH($B43,'Summary sales'!$A$6:$A$50,0),MATCH($EM$3,'Summary sales'!$A$7:$BX$7,0))</f>
        <v>2380.0100000000093</v>
      </c>
      <c r="EO43" s="325">
        <f t="shared" si="1068"/>
        <v>2380.0100000000093</v>
      </c>
      <c r="EP43" s="326" t="e">
        <f t="shared" si="1069"/>
        <v>#DIV/0!</v>
      </c>
      <c r="EQ43" s="325">
        <f>INDEX('SO MEI 2026 REV 4'!$B$6:$BH$52,MATCH(B43,'SO MEI 2026 REV 4'!$B$6:$B$52,0),MATCH($EQ$3,'SO MEI 2026 REV 4'!$B$5:$XH$5,0))</f>
        <v>2000</v>
      </c>
      <c r="ER43" s="325">
        <f>INDEX('Summary sales'!$A$6:$BX$50,MATCH($B43,'Summary sales'!$A$6:$A$50,0),MATCH($EQ$3,'Summary sales'!$A$7:$BX$7,0))</f>
        <v>3672.0499999998137</v>
      </c>
      <c r="ES43" s="325">
        <f t="shared" si="1070"/>
        <v>1672.0499999998137</v>
      </c>
      <c r="ET43" s="326">
        <f t="shared" si="1071"/>
        <v>1.8360249999999068</v>
      </c>
      <c r="EU43" s="325">
        <f>INDEX('SO MEI 2026 REV 4'!$B$6:$BH$52,MATCH(B43,'SO MEI 2026 REV 4'!$B$6:$B$52,0),MATCH($EU$3,'SO MEI 2026 REV 4'!$B$5:$XH$5,0))</f>
        <v>0</v>
      </c>
      <c r="EV43" s="325">
        <f>INDEX('Summary sales'!$A$6:$BX$50,MATCH(B43,'Summary sales'!$A$6:$A$50,0),MATCH($EU$3,'Summary sales'!$A$7:$BX$7,0))</f>
        <v>0</v>
      </c>
      <c r="EW43" s="325">
        <f t="shared" si="1072"/>
        <v>0</v>
      </c>
      <c r="EX43" s="326" t="e">
        <f t="shared" si="1073"/>
        <v>#DIV/0!</v>
      </c>
      <c r="EY43" s="325">
        <f>INDEX('SO MEI 2026 REV 4'!$B$6:$BH$52,MATCH(B43,'SO MEI 2026 REV 4'!$B$6:$B$52,0),MATCH($EY$3,'SO MEI 2026 REV 4'!$B$5:$XH$5,0))</f>
        <v>0</v>
      </c>
      <c r="EZ43" s="325">
        <f>INDEX('Summary sales'!$A$6:$BX$50,MATCH($B43,'Summary sales'!$A$6:$A$50,0),MATCH($EY$3,'Summary sales'!$A$7:$BX$7,0))</f>
        <v>0</v>
      </c>
      <c r="FA43" s="325">
        <f t="shared" si="1074"/>
        <v>0</v>
      </c>
      <c r="FB43" s="326" t="e">
        <f t="shared" si="1075"/>
        <v>#DIV/0!</v>
      </c>
      <c r="FC43" s="325">
        <f>INDEX('SO MEI 2026 REV 4'!$B$6:$BH$52,MATCH(B43,'SO MEI 2026 REV 4'!$B$6:$B$52,0),MATCH($FC$3,'SO MEI 2026 REV 4'!$B$5:$XH$5,0))</f>
        <v>60000</v>
      </c>
      <c r="FD43" s="325">
        <f>INDEX('Summary sales'!$A$6:$BX$50,MATCH($B43,'Summary sales'!$A$6:$A$50,0),MATCH($FC$3,'Summary sales'!$A$7:$BX$7,0))</f>
        <v>53555.640000000596</v>
      </c>
      <c r="FE43" s="325">
        <f t="shared" si="1076"/>
        <v>-6444.359999999404</v>
      </c>
      <c r="FF43" s="326">
        <f t="shared" si="1077"/>
        <v>0.89259400000000988</v>
      </c>
      <c r="FG43" s="325">
        <f>INDEX('SO MEI 2026 REV 4'!$B$6:$BH$52,MATCH(B43,'SO MEI 2026 REV 4'!$B$6:$B$52,0),MATCH($FG$3,'SO MEI 2026 REV 4'!$B$5:$XH$5,0))</f>
        <v>6000</v>
      </c>
      <c r="FH43" s="325">
        <f>INDEX('Summary sales'!$A$6:$BX$50,MATCH(B43,'Summary sales'!$A$6:$A$50,0),MATCH($FG$3,'Summary sales'!$A$7:$BX$7,0))</f>
        <v>3445.2800000000279</v>
      </c>
      <c r="FI43" s="325">
        <f t="shared" si="1078"/>
        <v>-2554.7199999999721</v>
      </c>
      <c r="FJ43" s="326">
        <f t="shared" si="1079"/>
        <v>0.57421333333333802</v>
      </c>
      <c r="FK43" s="325">
        <f>INDEX('SO MEI 2026 REV 4'!$B$6:$BH$52,MATCH(B43,'SO MEI 2026 REV 4'!$B$6:$B$52,0),MATCH($FK$3,'SO MEI 2026 REV 4'!$B$5:$XH$5,0))</f>
        <v>3500</v>
      </c>
      <c r="FL43" s="325">
        <f>INDEX('Summary sales'!$A$6:$BX$50,MATCH(B43,'Summary sales'!$A$6:$A$50,0),MATCH($FK$3,'Summary sales'!$A$7:$BX$7,0))</f>
        <v>0</v>
      </c>
      <c r="FM43" s="325">
        <f t="shared" si="1080"/>
        <v>-3500</v>
      </c>
      <c r="FN43" s="326">
        <f t="shared" si="1081"/>
        <v>0</v>
      </c>
      <c r="FO43" s="325">
        <f>INDEX('SO MEI 2026 REV 4'!$B$6:$BH$52,MATCH(B43,'SO MEI 2026 REV 4'!$B$6:$B$52,0),MATCH($FO$3,'SO MEI 2026 REV 4'!$B$5:$XH$5,0))</f>
        <v>726.8151612903232</v>
      </c>
      <c r="FP43" s="325">
        <f>INDEX('Summary sales'!$A$6:$BX$50,MATCH(B43,'Summary sales'!$A$6:$A$50,0),MATCH($FO$3,'Summary sales'!$A$7:$BX$7,0))</f>
        <v>553.51999999990221</v>
      </c>
      <c r="FQ43" s="325">
        <f t="shared" si="1082"/>
        <v>-173.29516129042099</v>
      </c>
      <c r="FR43" s="326">
        <f t="shared" si="1083"/>
        <v>0.76156914368328787</v>
      </c>
      <c r="FS43" s="325">
        <f>INDEX('SO MEI 2026 REV 4'!$B$6:$BH$52,MATCH(B43,'SO MEI 2026 REV 4'!$B$6:$B$52,0),MATCH($FS$3,'SO MEI 2026 REV 4'!$B$5:$XH$5,0))</f>
        <v>3018.0416129032269</v>
      </c>
      <c r="FT43" s="325">
        <f>INDEX('Summary sales'!$A$6:$BX$50,MATCH(B43,'Summary sales'!$A$6:$A$50,0),MATCH($FS$3,'Summary sales'!$A$7:$BX$7,0))</f>
        <v>0</v>
      </c>
      <c r="FU43" s="325">
        <f t="shared" si="1084"/>
        <v>-3018.0416129032269</v>
      </c>
      <c r="FV43" s="326">
        <f t="shared" si="1085"/>
        <v>0</v>
      </c>
      <c r="FW43" s="325">
        <f>INDEX('SO MEI 2026 REV 4'!$B$6:$BH$52,MATCH(B43,'SO MEI 2026 REV 4'!$B$6:$B$52,0),MATCH($FW$3,'SO MEI 2026 REV 4'!$B$5:$XH$5,0))</f>
        <v>2044.9996774193546</v>
      </c>
      <c r="FX43" s="325">
        <f>INDEX('Summary sales'!$A$6:$BX$50,MATCH(B43,'Summary sales'!$A$6:$A$50,0),MATCH($FW$3,'Summary sales'!$A$7:$BX$7,0))</f>
        <v>135.61000000010245</v>
      </c>
      <c r="FY43" s="325">
        <f t="shared" si="1086"/>
        <v>-1909.3896774192522</v>
      </c>
      <c r="FZ43" s="326">
        <f t="shared" si="1087"/>
        <v>6.6312968895541682E-2</v>
      </c>
      <c r="GA43" s="325">
        <f>INDEX('SO MEI 2026 REV 4'!$B$6:$BH$52,MATCH(B43,'SO MEI 2026 REV 4'!$B$6:$B$52,0),MATCH($GA$3,'SO MEI 2026 REV 4'!$B$5:$XH$5,0))</f>
        <v>369.61070967741654</v>
      </c>
      <c r="GB43" s="325">
        <f>INDEX('Summary sales'!$A$6:$BX$50,MATCH(B43,'Summary sales'!$A$6:$A$50,0),MATCH($GA$3,'Summary sales'!$A$7:$BX$7,0))</f>
        <v>0</v>
      </c>
      <c r="GC43" s="325">
        <f t="shared" si="1088"/>
        <v>-369.61070967741654</v>
      </c>
      <c r="GD43" s="326">
        <f t="shared" si="1089"/>
        <v>0</v>
      </c>
      <c r="GE43" s="325">
        <f>INDEX('SO MEI 2026 REV 4'!$B$6:$BH$52,MATCH(B43,'SO MEI 2026 REV 4'!$B$6:$B$52,0),MATCH($GE$3,'SO MEI 2026 REV 4'!$B$5:$XH$5,0))</f>
        <v>0</v>
      </c>
      <c r="GF43" s="325">
        <f>INDEX('Summary sales'!$A$6:$BX$50,MATCH(B43,'Summary sales'!$A$6:$A$50,0),MATCH($GE$3,'Summary sales'!$A$7:$BX$7,0))</f>
        <v>0</v>
      </c>
      <c r="GG43" s="325">
        <f t="shared" si="1090"/>
        <v>0</v>
      </c>
      <c r="GH43" s="326" t="e">
        <f t="shared" si="1091"/>
        <v>#DIV/0!</v>
      </c>
      <c r="GI43" s="325">
        <f>INDEX('SO MEI 2026 REV 4'!$B$6:$BH$52,MATCH(B43,'SO MEI 2026 REV 4'!$B$6:$B$52,0),MATCH($GI$3,'SO MEI 2026 REV 4'!$B$5:$XH$5,0))</f>
        <v>0</v>
      </c>
      <c r="GJ43" s="325">
        <f>INDEX('Summary sales'!$A$6:$BX$50,MATCH($B43,'Summary sales'!$A$6:$A$50,0),MATCH($GI$3,'Summary sales'!$A$7:$BX$7,0))</f>
        <v>0</v>
      </c>
      <c r="GK43" s="325">
        <f t="shared" si="1092"/>
        <v>0</v>
      </c>
      <c r="GL43" s="326" t="e">
        <f t="shared" si="1093"/>
        <v>#DIV/0!</v>
      </c>
      <c r="GM43" s="325">
        <f>INDEX('SO MEI 2026 REV 4'!$B$6:$BH$52,MATCH(B43,'SO MEI 2026 REV 4'!$B$6:$B$52,0),MATCH($GM$3,'SO MEI 2026 REV 4'!$B$5:$XH$5,0))</f>
        <v>0</v>
      </c>
      <c r="GN43" s="325">
        <f>INDEX('Summary sales'!$A$6:$BX$50,MATCH($B43,'Summary sales'!$A$6:$A$50,0),MATCH($GM$3,'Summary sales'!$A$7:$BX$7,0))</f>
        <v>0</v>
      </c>
      <c r="GO43" s="325">
        <f t="shared" si="1094"/>
        <v>0</v>
      </c>
      <c r="GP43" s="326" t="e">
        <f t="shared" si="1095"/>
        <v>#DIV/0!</v>
      </c>
      <c r="GQ43" s="325">
        <f>INDEX('SO MEI 2026 REV 4'!$B$6:$BH$52,MATCH(B43,'SO MEI 2026 REV 4'!$B$6:$B$52,0),MATCH($GQ$3,'SO MEI 2026 REV 4'!$B$5:$XH$5,0))</f>
        <v>1800</v>
      </c>
      <c r="GR43" s="325">
        <f>INDEX('Summary sales'!$A$6:$BX$50,MATCH(B43,'Summary sales'!$A$6:$A$50,0),MATCH($GQ$3,'Summary sales'!$A$7:$BX$7,0))</f>
        <v>1864.2580000000307</v>
      </c>
      <c r="GS43" s="325">
        <f t="shared" si="1096"/>
        <v>64.258000000030734</v>
      </c>
      <c r="GT43" s="326">
        <f t="shared" si="1097"/>
        <v>1.035698888888906</v>
      </c>
      <c r="GU43" s="325">
        <f>INDEX('SO MEI 2026 REV 4'!$B$6:$BH$52,MATCH(B43,'SO MEI 2026 REV 4'!$B$6:$B$52,0),MATCH($GU$3,'SO MEI 2026 REV 4'!$B$5:$XH$5,0))</f>
        <v>2499.7025806451697</v>
      </c>
      <c r="GV43" s="325">
        <f>INDEX('Summary sales'!$A$6:$BX$50,MATCH(B43,'Summary sales'!$A$6:$A$50,0),MATCH($GU$3,'Summary sales'!$A$7:$BX$7,0))</f>
        <v>4275.7200000002049</v>
      </c>
      <c r="GW43" s="325">
        <f t="shared" si="1098"/>
        <v>1776.0174193550351</v>
      </c>
      <c r="GX43" s="326">
        <f t="shared" si="1099"/>
        <v>1.7104914933106352</v>
      </c>
      <c r="GY43" s="325">
        <f>INDEX('SO MEI 2026 REV 4'!$B$6:$BH$52,MATCH(B43,'SO MEI 2026 REV 4'!$B$6:$B$52,0),MATCH($GY$3,'SO MEI 2026 REV 4'!$B$5:$XH$5,0))</f>
        <v>0</v>
      </c>
      <c r="GZ43" s="325">
        <f>INDEX('Summary sales'!$A$6:$BX$50,MATCH(B43,'Summary sales'!$A$6:$A$50,0),MATCH($GY$3,'Summary sales'!$A$7:$BX$7,0))</f>
        <v>0</v>
      </c>
      <c r="HA43" s="325">
        <f t="shared" si="1100"/>
        <v>0</v>
      </c>
      <c r="HB43" s="326" t="e">
        <f t="shared" si="1101"/>
        <v>#DIV/0!</v>
      </c>
      <c r="HC43" s="325">
        <f>INDEX('SO MEI 2026 REV 4'!$B$6:$BH$52,MATCH(B43,'SO MEI 2026 REV 4'!$B$6:$B$52,0),MATCH($HC$3,'SO MEI 2026 REV 4'!$B$5:$XH$5,0))</f>
        <v>15000</v>
      </c>
      <c r="HD43" s="325">
        <f>INDEX('Summary sales'!$A$6:$BX$50,MATCH(B43,'Summary sales'!$A$6:$A$50,0),MATCH($HC$3,'Summary sales'!$A$7:$BX$7,0))</f>
        <v>8941.1150000020862</v>
      </c>
      <c r="HE43" s="325">
        <f t="shared" si="1102"/>
        <v>-6058.8849999979138</v>
      </c>
      <c r="HF43" s="366">
        <f t="shared" si="1103"/>
        <v>0.59607433333347237</v>
      </c>
    </row>
    <row r="44" spans="1:214" ht="15" customHeight="1">
      <c r="A44" s="541"/>
      <c r="B44" s="329" t="s">
        <v>57</v>
      </c>
      <c r="C44" s="330"/>
      <c r="D44" s="331">
        <f>SUM(D37:D43)</f>
        <v>1201086.1187419356</v>
      </c>
      <c r="E44" s="331">
        <f t="shared" ref="E44:F44" ca="1" si="1104">SUM(E37:E43)</f>
        <v>1215595.6959999979</v>
      </c>
      <c r="F44" s="331">
        <f t="shared" ca="1" si="1104"/>
        <v>14509.577258062287</v>
      </c>
      <c r="G44" s="332">
        <f ca="1">AVERAGE(G37:G43)</f>
        <v>1.0149849157213209</v>
      </c>
      <c r="H44" s="331">
        <f t="shared" ref="H44:BR44" si="1105">SUM(H37:H43)</f>
        <v>5065.8645161290342</v>
      </c>
      <c r="I44" s="331">
        <f t="shared" si="1105"/>
        <v>5181.5700000000652</v>
      </c>
      <c r="J44" s="331">
        <f t="shared" si="1105"/>
        <v>115.70548387103076</v>
      </c>
      <c r="K44" s="332" t="e">
        <f>AVERAGE(K37:K43)</f>
        <v>#DIV/0!</v>
      </c>
      <c r="L44" s="331">
        <f t="shared" si="1105"/>
        <v>10000</v>
      </c>
      <c r="M44" s="331">
        <f t="shared" si="1105"/>
        <v>6793.0999999996275</v>
      </c>
      <c r="N44" s="331">
        <f t="shared" si="1105"/>
        <v>-3206.9000000003725</v>
      </c>
      <c r="O44" s="332" t="e">
        <f>AVERAGE(O37:O43)</f>
        <v>#DIV/0!</v>
      </c>
      <c r="P44" s="331">
        <f t="shared" si="1105"/>
        <v>6018.9251612903427</v>
      </c>
      <c r="Q44" s="331">
        <f t="shared" si="1105"/>
        <v>5891.7900000000373</v>
      </c>
      <c r="R44" s="331">
        <f t="shared" si="1105"/>
        <v>-127.1351612903054</v>
      </c>
      <c r="S44" s="332">
        <f>AVERAGE(S37:S43)</f>
        <v>1.0917549628713312</v>
      </c>
      <c r="T44" s="331">
        <f t="shared" si="1105"/>
        <v>16129.580645161328</v>
      </c>
      <c r="U44" s="331">
        <f t="shared" si="1105"/>
        <v>11077.700000000186</v>
      </c>
      <c r="V44" s="331">
        <f t="shared" si="1105"/>
        <v>-5051.8806451611426</v>
      </c>
      <c r="W44" s="332">
        <f>AVERAGE(W37:W43)</f>
        <v>0.56885972767223336</v>
      </c>
      <c r="X44" s="331">
        <f t="shared" si="1105"/>
        <v>4508.1445161290358</v>
      </c>
      <c r="Y44" s="331">
        <f t="shared" si="1105"/>
        <v>5548.8300000000745</v>
      </c>
      <c r="Z44" s="331">
        <f t="shared" si="1105"/>
        <v>1040.6854838710387</v>
      </c>
      <c r="AA44" s="332">
        <f>AVERAGE(AA37:AA43)</f>
        <v>1.2308456350828418</v>
      </c>
      <c r="AB44" s="331">
        <f t="shared" si="1105"/>
        <v>0</v>
      </c>
      <c r="AC44" s="331">
        <f t="shared" si="1105"/>
        <v>0</v>
      </c>
      <c r="AD44" s="331">
        <f t="shared" si="1105"/>
        <v>0</v>
      </c>
      <c r="AE44" s="332" t="e">
        <f>AVERAGE(AE37:AE43)</f>
        <v>#DIV/0!</v>
      </c>
      <c r="AF44" s="331">
        <f t="shared" si="1105"/>
        <v>2999.8238709677412</v>
      </c>
      <c r="AG44" s="331">
        <f t="shared" si="1105"/>
        <v>73.5</v>
      </c>
      <c r="AH44" s="331">
        <f t="shared" si="1105"/>
        <v>-2926.3238709677412</v>
      </c>
      <c r="AI44" s="332" t="e">
        <f>AVERAGE(AI37:AI43)</f>
        <v>#DIV/0!</v>
      </c>
      <c r="AJ44" s="331">
        <f t="shared" si="1105"/>
        <v>4226.3425806451414</v>
      </c>
      <c r="AK44" s="331">
        <f t="shared" si="1105"/>
        <v>5659.7999999999302</v>
      </c>
      <c r="AL44" s="331">
        <f t="shared" si="1105"/>
        <v>1433.457419354788</v>
      </c>
      <c r="AM44" s="332">
        <f>AVERAGE(AM37:AM43)</f>
        <v>1.339172083663879</v>
      </c>
      <c r="AN44" s="331">
        <f t="shared" si="1105"/>
        <v>4712.9283870967693</v>
      </c>
      <c r="AO44" s="331">
        <f t="shared" si="1105"/>
        <v>3663.4599999999627</v>
      </c>
      <c r="AP44" s="331">
        <f t="shared" si="1105"/>
        <v>-1049.4683870968065</v>
      </c>
      <c r="AQ44" s="332">
        <f>AVERAGE(AQ37:AQ43)</f>
        <v>0.7773213804881739</v>
      </c>
      <c r="AR44" s="331">
        <f t="shared" si="1105"/>
        <v>26570.99516129031</v>
      </c>
      <c r="AS44" s="331">
        <f t="shared" si="1105"/>
        <v>29846.069999998435</v>
      </c>
      <c r="AT44" s="331">
        <f t="shared" si="1105"/>
        <v>3275.0748387081239</v>
      </c>
      <c r="AU44" s="332" t="e">
        <f>AVERAGE(AU37:AU43)</f>
        <v>#DIV/0!</v>
      </c>
      <c r="AV44" s="331">
        <f t="shared" si="1105"/>
        <v>33000.311290322607</v>
      </c>
      <c r="AW44" s="331">
        <f t="shared" si="1105"/>
        <v>23654.760000000242</v>
      </c>
      <c r="AX44" s="331">
        <f t="shared" si="1105"/>
        <v>-9345.5512903223644</v>
      </c>
      <c r="AY44" s="332" t="e">
        <f>AVERAGE(AY37:AY43)</f>
        <v>#DIV/0!</v>
      </c>
      <c r="AZ44" s="331">
        <f t="shared" si="1105"/>
        <v>4300</v>
      </c>
      <c r="BA44" s="331">
        <f t="shared" si="1105"/>
        <v>7039.6099999998696</v>
      </c>
      <c r="BB44" s="331">
        <f t="shared" si="1105"/>
        <v>2739.6099999998696</v>
      </c>
      <c r="BC44" s="332" t="e">
        <f>AVERAGE(BC37:BC43)</f>
        <v>#DIV/0!</v>
      </c>
      <c r="BD44" s="331">
        <f t="shared" si="1105"/>
        <v>2500</v>
      </c>
      <c r="BE44" s="331">
        <f t="shared" si="1105"/>
        <v>1963.0599999999977</v>
      </c>
      <c r="BF44" s="331">
        <f t="shared" si="1105"/>
        <v>-536.94000000000233</v>
      </c>
      <c r="BG44" s="332" t="e">
        <f>AVERAGE(BG37:BG43)</f>
        <v>#DIV/0!</v>
      </c>
      <c r="BH44" s="331">
        <f t="shared" si="1105"/>
        <v>28000</v>
      </c>
      <c r="BI44" s="331">
        <f t="shared" si="1105"/>
        <v>26377.910000000149</v>
      </c>
      <c r="BJ44" s="331">
        <f t="shared" si="1105"/>
        <v>-1622.089999999851</v>
      </c>
      <c r="BK44" s="332">
        <f>AVERAGE(BK37:BK43)</f>
        <v>0.94206821428571963</v>
      </c>
      <c r="BL44" s="331">
        <f t="shared" si="1105"/>
        <v>42000.228387096766</v>
      </c>
      <c r="BM44" s="331">
        <f t="shared" si="1105"/>
        <v>45572.649999999907</v>
      </c>
      <c r="BN44" s="331">
        <f t="shared" si="1105"/>
        <v>3572.4216129031411</v>
      </c>
      <c r="BO44" s="332">
        <f>AVERAGE(BO37:BO43)</f>
        <v>1.6335780130787942</v>
      </c>
      <c r="BP44" s="331">
        <f t="shared" si="1105"/>
        <v>9100</v>
      </c>
      <c r="BQ44" s="331">
        <f t="shared" si="1105"/>
        <v>9440.8099999999395</v>
      </c>
      <c r="BR44" s="331">
        <f t="shared" si="1105"/>
        <v>340.80999999993946</v>
      </c>
      <c r="BS44" s="332">
        <f>AVERAGE(BS37:BS43)</f>
        <v>1.0374516483516418</v>
      </c>
      <c r="BT44" s="331">
        <f t="shared" ref="BT44:EG44" si="1106">SUM(BT37:BT43)</f>
        <v>4000</v>
      </c>
      <c r="BU44" s="331">
        <f t="shared" si="1106"/>
        <v>6239.2440000000643</v>
      </c>
      <c r="BV44" s="331">
        <f t="shared" si="1106"/>
        <v>2239.2440000000643</v>
      </c>
      <c r="BW44" s="332" t="e">
        <f>AVERAGE(BW37:BW43)</f>
        <v>#DIV/0!</v>
      </c>
      <c r="BX44" s="331">
        <f t="shared" si="1106"/>
        <v>22000</v>
      </c>
      <c r="BY44" s="331">
        <f t="shared" ca="1" si="1106"/>
        <v>20830.169999999998</v>
      </c>
      <c r="BZ44" s="331">
        <f t="shared" ca="1" si="1106"/>
        <v>-1169.8300000000017</v>
      </c>
      <c r="CA44" s="332" t="e">
        <f ca="1">AVERAGE(CA37:CA43)</f>
        <v>#DIV/0!</v>
      </c>
      <c r="CB44" s="331">
        <f t="shared" si="1106"/>
        <v>490.38387096774125</v>
      </c>
      <c r="CC44" s="331">
        <f t="shared" si="1106"/>
        <v>0</v>
      </c>
      <c r="CD44" s="331">
        <f t="shared" si="1106"/>
        <v>-490.38387096774125</v>
      </c>
      <c r="CE44" s="332">
        <f>AVERAGE(CE37:CE43)</f>
        <v>0</v>
      </c>
      <c r="CF44" s="331">
        <f t="shared" si="1106"/>
        <v>626.16129032258073</v>
      </c>
      <c r="CG44" s="331">
        <f t="shared" si="1106"/>
        <v>385.78199999999197</v>
      </c>
      <c r="CH44" s="331">
        <f t="shared" si="1106"/>
        <v>-240.37929032258864</v>
      </c>
      <c r="CI44" s="332">
        <f>AVERAGE(CI37:CI43)</f>
        <v>0.61610643449589164</v>
      </c>
      <c r="CJ44" s="331">
        <f t="shared" si="1106"/>
        <v>15000</v>
      </c>
      <c r="CK44" s="331">
        <f t="shared" si="1106"/>
        <v>16573.899999999907</v>
      </c>
      <c r="CL44" s="331">
        <f t="shared" si="1106"/>
        <v>1573.8999999999069</v>
      </c>
      <c r="CM44" s="332" t="e">
        <f>AVERAGE(CM37:CM43)</f>
        <v>#DIV/0!</v>
      </c>
      <c r="CN44" s="331">
        <f t="shared" si="1106"/>
        <v>12000</v>
      </c>
      <c r="CO44" s="331">
        <f t="shared" si="1106"/>
        <v>12824</v>
      </c>
      <c r="CP44" s="331">
        <f t="shared" si="1106"/>
        <v>824</v>
      </c>
      <c r="CQ44" s="331">
        <f>SUM(CQ37:CQ43)</f>
        <v>0</v>
      </c>
      <c r="CR44" s="331">
        <f>SUM(CR37:CR43)</f>
        <v>0</v>
      </c>
      <c r="CS44" s="331">
        <f>SUM(CS37:CS43)</f>
        <v>0</v>
      </c>
      <c r="CT44" s="332" t="e">
        <f>AVERAGE(CT37:CT43)</f>
        <v>#DIV/0!</v>
      </c>
      <c r="CU44" s="331">
        <f t="shared" si="1106"/>
        <v>14000</v>
      </c>
      <c r="CV44" s="331">
        <f t="shared" si="1106"/>
        <v>29557.75</v>
      </c>
      <c r="CW44" s="331">
        <f t="shared" si="1106"/>
        <v>15557.75</v>
      </c>
      <c r="CX44" s="332">
        <f>AVERAGE(CX37:CX43)</f>
        <v>2.1112678571428569</v>
      </c>
      <c r="CY44" s="331">
        <f t="shared" si="1106"/>
        <v>25000</v>
      </c>
      <c r="CZ44" s="331">
        <f t="shared" si="1106"/>
        <v>61382</v>
      </c>
      <c r="DA44" s="331">
        <f t="shared" si="1106"/>
        <v>36382</v>
      </c>
      <c r="DB44" s="332" t="e">
        <f>AVERAGE(DB37:DB43)</f>
        <v>#DIV/0!</v>
      </c>
      <c r="DC44" s="331">
        <f t="shared" si="1106"/>
        <v>92659.554548387081</v>
      </c>
      <c r="DD44" s="331">
        <f t="shared" si="1106"/>
        <v>88530.142000004649</v>
      </c>
      <c r="DE44" s="331">
        <f t="shared" si="1106"/>
        <v>-4129.4125483824355</v>
      </c>
      <c r="DF44" s="332">
        <f>AVERAGE(DF37:DF43)</f>
        <v>0.99878150674021671</v>
      </c>
      <c r="DG44" s="331">
        <f t="shared" si="1106"/>
        <v>10104.301612903213</v>
      </c>
      <c r="DH44" s="331">
        <f t="shared" si="1106"/>
        <v>10041.30999999959</v>
      </c>
      <c r="DI44" s="331">
        <f t="shared" si="1106"/>
        <v>-62.991612903622581</v>
      </c>
      <c r="DJ44" s="332" t="e">
        <f>AVERAGE(DJ37:DJ43)</f>
        <v>#DIV/0!</v>
      </c>
      <c r="DK44" s="331">
        <f t="shared" si="1106"/>
        <v>3200</v>
      </c>
      <c r="DL44" s="331">
        <f t="shared" si="1106"/>
        <v>4117.0100000000093</v>
      </c>
      <c r="DM44" s="331">
        <f t="shared" si="1106"/>
        <v>917.01000000000931</v>
      </c>
      <c r="DN44" s="332" t="e">
        <f>AVERAGE(DN37:DN43)</f>
        <v>#DIV/0!</v>
      </c>
      <c r="DO44" s="331">
        <f t="shared" si="1106"/>
        <v>31799.851935483875</v>
      </c>
      <c r="DP44" s="331">
        <f t="shared" si="1106"/>
        <v>38265.829999999143</v>
      </c>
      <c r="DQ44" s="331">
        <f t="shared" si="1106"/>
        <v>6465.9780645152687</v>
      </c>
      <c r="DR44" s="332" t="e">
        <f>AVERAGE(DR37:DR43)</f>
        <v>#DIV/0!</v>
      </c>
      <c r="DS44" s="331">
        <f t="shared" si="1106"/>
        <v>10499.630322580644</v>
      </c>
      <c r="DT44" s="331">
        <f t="shared" si="1106"/>
        <v>9432.6100000000151</v>
      </c>
      <c r="DU44" s="331">
        <f t="shared" si="1106"/>
        <v>-1067.020322580629</v>
      </c>
      <c r="DV44" s="332" t="e">
        <f>AVERAGE(DV37:DV43)</f>
        <v>#DIV/0!</v>
      </c>
      <c r="DW44" s="331">
        <f t="shared" si="1106"/>
        <v>8173.0980645161299</v>
      </c>
      <c r="DX44" s="331">
        <f t="shared" si="1106"/>
        <v>5405.0100000000093</v>
      </c>
      <c r="DY44" s="331">
        <f t="shared" si="1106"/>
        <v>-2768.0880645161205</v>
      </c>
      <c r="DZ44" s="332" t="e">
        <f>AVERAGE(DZ37:DZ43)</f>
        <v>#DIV/0!</v>
      </c>
      <c r="EA44" s="331">
        <f t="shared" si="1106"/>
        <v>7998.1212903225805</v>
      </c>
      <c r="EB44" s="331">
        <f t="shared" si="1106"/>
        <v>10177.590000000084</v>
      </c>
      <c r="EC44" s="331">
        <f t="shared" si="1106"/>
        <v>2179.4687096775033</v>
      </c>
      <c r="ED44" s="332" t="e">
        <f>AVERAGE(ED37:ED43)</f>
        <v>#DIV/0!</v>
      </c>
      <c r="EE44" s="331">
        <f t="shared" si="1106"/>
        <v>4000</v>
      </c>
      <c r="EF44" s="331">
        <f t="shared" si="1106"/>
        <v>4411.9299999999348</v>
      </c>
      <c r="EG44" s="331">
        <f t="shared" si="1106"/>
        <v>411.92999999993481</v>
      </c>
      <c r="EH44" s="332" t="e">
        <f>AVERAGE(EH37:EH43)</f>
        <v>#DIV/0!</v>
      </c>
      <c r="EI44" s="331">
        <f t="shared" ref="EI44:GS44" si="1107">SUM(EI37:EI43)</f>
        <v>65035.237096774224</v>
      </c>
      <c r="EJ44" s="331">
        <f t="shared" si="1107"/>
        <v>74235.730000000447</v>
      </c>
      <c r="EK44" s="331">
        <f t="shared" si="1107"/>
        <v>9200.4929032262207</v>
      </c>
      <c r="EL44" s="332">
        <f>AVERAGE(EL37:EL43)</f>
        <v>1.2718265535630522</v>
      </c>
      <c r="EM44" s="331">
        <f t="shared" si="1107"/>
        <v>9117.2690322580675</v>
      </c>
      <c r="EN44" s="331">
        <f t="shared" si="1107"/>
        <v>15350.080000000075</v>
      </c>
      <c r="EO44" s="331">
        <f t="shared" si="1107"/>
        <v>6232.810967742008</v>
      </c>
      <c r="EP44" s="332" t="e">
        <f>AVERAGE(EP37:EP43)</f>
        <v>#DIV/0!</v>
      </c>
      <c r="EQ44" s="331">
        <f t="shared" si="1107"/>
        <v>17998.696774193537</v>
      </c>
      <c r="ER44" s="331">
        <f t="shared" si="1107"/>
        <v>29237.549999999814</v>
      </c>
      <c r="ES44" s="331">
        <f t="shared" si="1107"/>
        <v>11238.853225806277</v>
      </c>
      <c r="ET44" s="332" t="e">
        <f>AVERAGE(ET37:ET43)</f>
        <v>#DIV/0!</v>
      </c>
      <c r="EU44" s="331">
        <f t="shared" si="1107"/>
        <v>28000</v>
      </c>
      <c r="EV44" s="331">
        <f t="shared" si="1107"/>
        <v>33836.679999999935</v>
      </c>
      <c r="EW44" s="331">
        <f t="shared" si="1107"/>
        <v>5836.6799999999348</v>
      </c>
      <c r="EX44" s="332" t="e">
        <f>AVERAGE(EX37:EX43)</f>
        <v>#DIV/0!</v>
      </c>
      <c r="EY44" s="331">
        <f t="shared" si="1107"/>
        <v>0</v>
      </c>
      <c r="EZ44" s="331">
        <f t="shared" si="1107"/>
        <v>21939.869999999879</v>
      </c>
      <c r="FA44" s="331">
        <f t="shared" si="1107"/>
        <v>21939.869999999879</v>
      </c>
      <c r="FB44" s="332" t="e">
        <f>AVERAGE(FB37:FB43)</f>
        <v>#DIV/0!</v>
      </c>
      <c r="FC44" s="331">
        <f t="shared" si="1107"/>
        <v>372000</v>
      </c>
      <c r="FD44" s="331">
        <f t="shared" si="1107"/>
        <v>358865.38000000082</v>
      </c>
      <c r="FE44" s="331">
        <f t="shared" si="1107"/>
        <v>-13134.61999999918</v>
      </c>
      <c r="FF44" s="332">
        <f>AVERAGE(FF37:FF43)</f>
        <v>0.97649610034013912</v>
      </c>
      <c r="FG44" s="331">
        <f t="shared" si="1107"/>
        <v>54000</v>
      </c>
      <c r="FH44" s="331">
        <f t="shared" si="1107"/>
        <v>38338.969999999972</v>
      </c>
      <c r="FI44" s="331">
        <f t="shared" si="1107"/>
        <v>-15661.030000000028</v>
      </c>
      <c r="FJ44" s="332">
        <f>AVERAGE(FJ37:FJ43)</f>
        <v>0.70513208333333299</v>
      </c>
      <c r="FK44" s="331">
        <f t="shared" si="1107"/>
        <v>17500</v>
      </c>
      <c r="FL44" s="331">
        <f t="shared" si="1107"/>
        <v>11867.5</v>
      </c>
      <c r="FM44" s="331">
        <f t="shared" si="1107"/>
        <v>-5632.5</v>
      </c>
      <c r="FN44" s="332" t="e">
        <f>AVERAGE(FN37:FN43)</f>
        <v>#DIV/0!</v>
      </c>
      <c r="FO44" s="331">
        <f t="shared" si="1107"/>
        <v>5087.7061290322617</v>
      </c>
      <c r="FP44" s="331">
        <f t="shared" si="1107"/>
        <v>4680.5799999999581</v>
      </c>
      <c r="FQ44" s="331">
        <f t="shared" si="1107"/>
        <v>-407.12612903230433</v>
      </c>
      <c r="FR44" s="332">
        <f>AVERAGE(FR37:FR43)</f>
        <v>0.9199784502667917</v>
      </c>
      <c r="FS44" s="331">
        <f t="shared" si="1107"/>
        <v>21126.291290322588</v>
      </c>
      <c r="FT44" s="331">
        <f t="shared" si="1107"/>
        <v>0</v>
      </c>
      <c r="FU44" s="331">
        <f t="shared" si="1107"/>
        <v>-21126.291290322588</v>
      </c>
      <c r="FV44" s="332">
        <f>AVERAGE(FV37:FV43)</f>
        <v>0</v>
      </c>
      <c r="FW44" s="331">
        <f t="shared" si="1107"/>
        <v>10224.998387096774</v>
      </c>
      <c r="FX44" s="331">
        <f t="shared" si="1107"/>
        <v>10455.810000000056</v>
      </c>
      <c r="FY44" s="331">
        <f t="shared" si="1107"/>
        <v>230.81161290328328</v>
      </c>
      <c r="FZ44" s="332" t="e">
        <f>AVERAGE(FZ37:FZ43)</f>
        <v>#DIV/0!</v>
      </c>
      <c r="GA44" s="331">
        <f t="shared" si="1107"/>
        <v>1848.0535483870826</v>
      </c>
      <c r="GB44" s="331">
        <f t="shared" si="1107"/>
        <v>4109.9279999999562</v>
      </c>
      <c r="GC44" s="331">
        <f t="shared" si="1107"/>
        <v>2261.8744516128731</v>
      </c>
      <c r="GD44" s="332" t="e">
        <f>AVERAGE(GD37:GD43)</f>
        <v>#DIV/0!</v>
      </c>
      <c r="GE44" s="331">
        <f t="shared" si="1107"/>
        <v>0</v>
      </c>
      <c r="GF44" s="331">
        <f t="shared" si="1107"/>
        <v>0</v>
      </c>
      <c r="GG44" s="331">
        <f t="shared" si="1107"/>
        <v>0</v>
      </c>
      <c r="GH44" s="332" t="e">
        <f>AVERAGE(GH37:GH43)</f>
        <v>#DIV/0!</v>
      </c>
      <c r="GI44" s="331">
        <f t="shared" si="1107"/>
        <v>0</v>
      </c>
      <c r="GJ44" s="331">
        <f t="shared" si="1107"/>
        <v>0</v>
      </c>
      <c r="GK44" s="331">
        <f t="shared" si="1107"/>
        <v>0</v>
      </c>
      <c r="GL44" s="332" t="e">
        <f>AVERAGE(GL37:GL43)</f>
        <v>#DIV/0!</v>
      </c>
      <c r="GM44" s="331">
        <f t="shared" si="1107"/>
        <v>3365.7009677419051</v>
      </c>
      <c r="GN44" s="331">
        <f t="shared" si="1107"/>
        <v>5198.8199999998324</v>
      </c>
      <c r="GO44" s="331">
        <f t="shared" si="1107"/>
        <v>1833.1190322579273</v>
      </c>
      <c r="GP44" s="332" t="e">
        <f>AVERAGE(GP37:GP43)</f>
        <v>#DIV/0!</v>
      </c>
      <c r="GQ44" s="331">
        <f t="shared" si="1107"/>
        <v>12600</v>
      </c>
      <c r="GR44" s="331">
        <f t="shared" si="1107"/>
        <v>13793.419999999925</v>
      </c>
      <c r="GS44" s="331">
        <f t="shared" si="1107"/>
        <v>1193.4199999999255</v>
      </c>
      <c r="GT44" s="332">
        <f>AVERAGE(GT37:GT43)</f>
        <v>1.094715873015867</v>
      </c>
      <c r="GU44" s="331">
        <f t="shared" ref="GU44:HE44" si="1108">SUM(GU37:GU43)</f>
        <v>17497.918064516187</v>
      </c>
      <c r="GV44" s="331">
        <f t="shared" si="1108"/>
        <v>15448.260000000242</v>
      </c>
      <c r="GW44" s="331">
        <f t="shared" si="1108"/>
        <v>-2049.6580645159461</v>
      </c>
      <c r="GX44" s="332">
        <f>AVERAGE(GX37:GX43)</f>
        <v>0.88286274647311203</v>
      </c>
      <c r="GY44" s="331">
        <f t="shared" si="1108"/>
        <v>0</v>
      </c>
      <c r="GZ44" s="331">
        <f t="shared" si="1108"/>
        <v>0</v>
      </c>
      <c r="HA44" s="331">
        <f t="shared" si="1108"/>
        <v>0</v>
      </c>
      <c r="HB44" s="332" t="e">
        <f>AVERAGE(HB37:HB43)</f>
        <v>#DIV/0!</v>
      </c>
      <c r="HC44" s="331">
        <f t="shared" si="1108"/>
        <v>105000</v>
      </c>
      <c r="HD44" s="331">
        <f t="shared" si="1108"/>
        <v>72278.219999995083</v>
      </c>
      <c r="HE44" s="331">
        <f t="shared" si="1108"/>
        <v>-32721.780000004917</v>
      </c>
      <c r="HF44" s="332">
        <f>AVERAGE(HF37:HF43)</f>
        <v>0.68836399999995312</v>
      </c>
    </row>
    <row r="45" spans="1:214" ht="15" customHeight="1" thickBot="1">
      <c r="A45" s="539"/>
      <c r="B45" s="334"/>
      <c r="C45" s="324"/>
      <c r="D45" s="325"/>
      <c r="E45" s="325"/>
      <c r="F45" s="325"/>
      <c r="G45" s="326"/>
      <c r="H45" s="325"/>
      <c r="I45" s="325"/>
      <c r="J45" s="325"/>
      <c r="K45" s="326"/>
      <c r="L45" s="325"/>
      <c r="M45" s="325"/>
      <c r="N45" s="325"/>
      <c r="O45" s="326"/>
      <c r="P45" s="325"/>
      <c r="Q45" s="325"/>
      <c r="R45" s="325"/>
      <c r="S45" s="326"/>
      <c r="T45" s="325"/>
      <c r="U45" s="325"/>
      <c r="V45" s="325"/>
      <c r="W45" s="326"/>
      <c r="X45" s="325"/>
      <c r="Y45" s="325"/>
      <c r="Z45" s="325"/>
      <c r="AA45" s="326"/>
      <c r="AB45" s="325"/>
      <c r="AC45" s="325"/>
      <c r="AD45" s="325"/>
      <c r="AE45" s="326"/>
      <c r="AF45" s="325"/>
      <c r="AG45" s="325"/>
      <c r="AH45" s="325"/>
      <c r="AI45" s="326"/>
      <c r="AJ45" s="325"/>
      <c r="AK45" s="325"/>
      <c r="AL45" s="325"/>
      <c r="AM45" s="326"/>
      <c r="AN45" s="325"/>
      <c r="AO45" s="325"/>
      <c r="AP45" s="325"/>
      <c r="AQ45" s="326"/>
      <c r="AR45" s="325"/>
      <c r="AS45" s="325"/>
      <c r="AT45" s="325"/>
      <c r="AU45" s="326"/>
      <c r="AV45" s="325"/>
      <c r="AW45" s="325"/>
      <c r="AX45" s="325"/>
      <c r="AY45" s="326"/>
      <c r="AZ45" s="325"/>
      <c r="BA45" s="325"/>
      <c r="BB45" s="325"/>
      <c r="BC45" s="326"/>
      <c r="BD45" s="325"/>
      <c r="BE45" s="325"/>
      <c r="BF45" s="325"/>
      <c r="BG45" s="326"/>
      <c r="BH45" s="325"/>
      <c r="BI45" s="325"/>
      <c r="BJ45" s="325"/>
      <c r="BK45" s="326"/>
      <c r="BL45" s="325"/>
      <c r="BM45" s="325"/>
      <c r="BN45" s="325"/>
      <c r="BO45" s="326"/>
      <c r="BP45" s="325"/>
      <c r="BQ45" s="325"/>
      <c r="BR45" s="325"/>
      <c r="BS45" s="326"/>
      <c r="BT45" s="325"/>
      <c r="BU45" s="325"/>
      <c r="BV45" s="325"/>
      <c r="BW45" s="326"/>
      <c r="BX45" s="325"/>
      <c r="BY45" s="325"/>
      <c r="BZ45" s="325"/>
      <c r="CA45" s="326"/>
      <c r="CB45" s="325"/>
      <c r="CC45" s="325"/>
      <c r="CD45" s="325"/>
      <c r="CE45" s="326"/>
      <c r="CF45" s="325"/>
      <c r="CG45" s="325"/>
      <c r="CH45" s="325"/>
      <c r="CI45" s="326"/>
      <c r="CJ45" s="325"/>
      <c r="CK45" s="325"/>
      <c r="CL45" s="325"/>
      <c r="CM45" s="326"/>
      <c r="CN45" s="325"/>
      <c r="CO45" s="325"/>
      <c r="CP45" s="325"/>
      <c r="CQ45" s="325"/>
      <c r="CR45" s="325"/>
      <c r="CS45" s="325"/>
      <c r="CT45" s="326"/>
      <c r="CU45" s="325"/>
      <c r="CV45" s="325"/>
      <c r="CW45" s="325"/>
      <c r="CX45" s="326"/>
      <c r="CY45" s="325"/>
      <c r="CZ45" s="325"/>
      <c r="DA45" s="325"/>
      <c r="DB45" s="326"/>
      <c r="DC45" s="325"/>
      <c r="DD45" s="325"/>
      <c r="DE45" s="325"/>
      <c r="DF45" s="326"/>
      <c r="DG45" s="325"/>
      <c r="DH45" s="325"/>
      <c r="DI45" s="325"/>
      <c r="DJ45" s="326"/>
      <c r="DK45" s="325"/>
      <c r="DL45" s="325"/>
      <c r="DM45" s="325"/>
      <c r="DN45" s="326"/>
      <c r="DO45" s="325"/>
      <c r="DP45" s="325"/>
      <c r="DQ45" s="325"/>
      <c r="DR45" s="326"/>
      <c r="DS45" s="325"/>
      <c r="DT45" s="325"/>
      <c r="DU45" s="325"/>
      <c r="DV45" s="326"/>
      <c r="DW45" s="325"/>
      <c r="DX45" s="325"/>
      <c r="DY45" s="325"/>
      <c r="DZ45" s="326"/>
      <c r="EA45" s="325"/>
      <c r="EB45" s="325"/>
      <c r="EC45" s="325"/>
      <c r="ED45" s="326"/>
      <c r="EE45" s="325"/>
      <c r="EF45" s="325"/>
      <c r="EG45" s="325"/>
      <c r="EH45" s="326"/>
      <c r="EI45" s="325"/>
      <c r="EJ45" s="325"/>
      <c r="EK45" s="325"/>
      <c r="EL45" s="326"/>
      <c r="EM45" s="325"/>
      <c r="EN45" s="325"/>
      <c r="EO45" s="325"/>
      <c r="EP45" s="326"/>
      <c r="EQ45" s="325"/>
      <c r="ER45" s="325"/>
      <c r="ES45" s="325"/>
      <c r="ET45" s="326"/>
      <c r="EU45" s="325"/>
      <c r="EV45" s="325"/>
      <c r="EW45" s="325"/>
      <c r="EX45" s="326"/>
      <c r="EY45" s="325"/>
      <c r="EZ45" s="325"/>
      <c r="FA45" s="325"/>
      <c r="FB45" s="326"/>
      <c r="FC45" s="325"/>
      <c r="FD45" s="325"/>
      <c r="FE45" s="325"/>
      <c r="FF45" s="326"/>
      <c r="FG45" s="325"/>
      <c r="FH45" s="325"/>
      <c r="FI45" s="325"/>
      <c r="FJ45" s="326"/>
      <c r="FK45" s="325"/>
      <c r="FL45" s="325"/>
      <c r="FM45" s="325"/>
      <c r="FN45" s="326"/>
      <c r="FO45" s="325"/>
      <c r="FP45" s="325"/>
      <c r="FQ45" s="325"/>
      <c r="FR45" s="326"/>
      <c r="FS45" s="325"/>
      <c r="FT45" s="325"/>
      <c r="FU45" s="325"/>
      <c r="FV45" s="326"/>
      <c r="FW45" s="325"/>
      <c r="FX45" s="325"/>
      <c r="FY45" s="325"/>
      <c r="FZ45" s="326"/>
      <c r="GA45" s="325"/>
      <c r="GB45" s="325"/>
      <c r="GC45" s="325"/>
      <c r="GD45" s="326"/>
      <c r="GE45" s="325"/>
      <c r="GF45" s="325"/>
      <c r="GG45" s="325"/>
      <c r="GH45" s="326"/>
      <c r="GI45" s="325"/>
      <c r="GJ45" s="325"/>
      <c r="GK45" s="325"/>
      <c r="GL45" s="326"/>
      <c r="GM45" s="325"/>
      <c r="GN45" s="325"/>
      <c r="GO45" s="325"/>
      <c r="GP45" s="326"/>
      <c r="GQ45" s="325"/>
      <c r="GR45" s="325"/>
      <c r="GS45" s="325"/>
      <c r="GT45" s="326"/>
      <c r="GU45" s="325"/>
      <c r="GV45" s="325"/>
      <c r="GW45" s="325"/>
      <c r="GX45" s="326"/>
      <c r="GY45" s="325"/>
      <c r="GZ45" s="325"/>
      <c r="HA45" s="325"/>
      <c r="HB45" s="326"/>
      <c r="HC45" s="325"/>
      <c r="HD45" s="325"/>
      <c r="HE45" s="325"/>
      <c r="HF45" s="366"/>
    </row>
    <row r="46" spans="1:214" ht="15" customHeight="1" thickTop="1">
      <c r="A46" s="336"/>
      <c r="B46" s="337" t="s">
        <v>57</v>
      </c>
      <c r="C46" s="338"/>
      <c r="D46" s="339">
        <f>D8+D17+D26+D35+D44</f>
        <v>5696891.5748709682</v>
      </c>
      <c r="E46" s="339">
        <f t="shared" ref="E46:BP46" ca="1" si="1109">E8+E17+E26+E35+E44</f>
        <v>5604208.6288131876</v>
      </c>
      <c r="F46" s="339">
        <f t="shared" ca="1" si="1109"/>
        <v>-92682.946057779263</v>
      </c>
      <c r="G46" s="340">
        <f ca="1">AVERAGE(G8,G17,G26,G35,G44)</f>
        <v>0.96910460897864437</v>
      </c>
      <c r="H46" s="339">
        <f t="shared" si="1109"/>
        <v>28194.468387096786</v>
      </c>
      <c r="I46" s="339">
        <f t="shared" si="1109"/>
        <v>24856.709999999963</v>
      </c>
      <c r="J46" s="339">
        <f t="shared" si="1109"/>
        <v>-3337.7583870968219</v>
      </c>
      <c r="K46" s="340" t="e">
        <f>AVERAGE(K8,K17,K26,K35,K44)</f>
        <v>#DIV/0!</v>
      </c>
      <c r="L46" s="339">
        <f t="shared" si="1109"/>
        <v>60000</v>
      </c>
      <c r="M46" s="339">
        <f t="shared" si="1109"/>
        <v>36442.179999999702</v>
      </c>
      <c r="N46" s="339">
        <f t="shared" si="1109"/>
        <v>-23557.820000000298</v>
      </c>
      <c r="O46" s="340" t="e">
        <f>AVERAGE(O8,O17,O26,O35,O44)</f>
        <v>#DIV/0!</v>
      </c>
      <c r="P46" s="339">
        <f t="shared" si="1109"/>
        <v>32502.744838709812</v>
      </c>
      <c r="Q46" s="339">
        <f t="shared" si="1109"/>
        <v>30198.050000000279</v>
      </c>
      <c r="R46" s="339">
        <f t="shared" si="1109"/>
        <v>-2304.6948387095335</v>
      </c>
      <c r="S46" s="340">
        <f>AVERAGE(S8,S17,S26,S35,S44)</f>
        <v>0.94110883040490623</v>
      </c>
      <c r="T46" s="339">
        <f t="shared" si="1109"/>
        <v>82495.451612903445</v>
      </c>
      <c r="U46" s="339">
        <f t="shared" si="1109"/>
        <v>83637.600000000093</v>
      </c>
      <c r="V46" s="339">
        <f t="shared" si="1109"/>
        <v>1142.1483870966513</v>
      </c>
      <c r="W46" s="340" t="e">
        <f t="shared" si="1109"/>
        <v>#DIV/0!</v>
      </c>
      <c r="X46" s="339">
        <f t="shared" si="1109"/>
        <v>19964.640000000014</v>
      </c>
      <c r="Y46" s="339">
        <f t="shared" si="1109"/>
        <v>22340.760000000009</v>
      </c>
      <c r="Z46" s="339">
        <f t="shared" si="1109"/>
        <v>2376.1199999999926</v>
      </c>
      <c r="AA46" s="340">
        <f t="shared" si="1109"/>
        <v>5.4296632636978233</v>
      </c>
      <c r="AB46" s="339">
        <f t="shared" si="1109"/>
        <v>0</v>
      </c>
      <c r="AC46" s="339">
        <f t="shared" si="1109"/>
        <v>0</v>
      </c>
      <c r="AD46" s="339">
        <f t="shared" si="1109"/>
        <v>0</v>
      </c>
      <c r="AE46" s="340" t="e">
        <f t="shared" si="1109"/>
        <v>#DIV/0!</v>
      </c>
      <c r="AF46" s="339">
        <f t="shared" si="1109"/>
        <v>11999.295483870965</v>
      </c>
      <c r="AG46" s="339">
        <f t="shared" si="1109"/>
        <v>1125.9200000000128</v>
      </c>
      <c r="AH46" s="339">
        <f t="shared" si="1109"/>
        <v>-10873.375483870952</v>
      </c>
      <c r="AI46" s="340" t="e">
        <f t="shared" si="1109"/>
        <v>#DIV/0!</v>
      </c>
      <c r="AJ46" s="339">
        <f t="shared" si="1109"/>
        <v>18716.659999999913</v>
      </c>
      <c r="AK46" s="339">
        <f t="shared" si="1109"/>
        <v>22968.619999999995</v>
      </c>
      <c r="AL46" s="339">
        <f t="shared" si="1109"/>
        <v>4251.9600000000801</v>
      </c>
      <c r="AM46" s="340">
        <f t="shared" si="1109"/>
        <v>5.8741617666522474</v>
      </c>
      <c r="AN46" s="339">
        <f t="shared" si="1109"/>
        <v>20871.539999999979</v>
      </c>
      <c r="AO46" s="339">
        <f t="shared" si="1109"/>
        <v>18281.659999999916</v>
      </c>
      <c r="AP46" s="339">
        <f t="shared" si="1109"/>
        <v>-2589.880000000062</v>
      </c>
      <c r="AQ46" s="340">
        <f t="shared" si="1109"/>
        <v>4.1957055944533304</v>
      </c>
      <c r="AR46" s="339">
        <f t="shared" si="1109"/>
        <v>129840.77677419348</v>
      </c>
      <c r="AS46" s="339">
        <f t="shared" si="1109"/>
        <v>118982.41000000015</v>
      </c>
      <c r="AT46" s="339">
        <f t="shared" si="1109"/>
        <v>-10858.366774193344</v>
      </c>
      <c r="AU46" s="340" t="e">
        <f t="shared" si="1109"/>
        <v>#DIV/0!</v>
      </c>
      <c r="AV46" s="339">
        <f t="shared" si="1109"/>
        <v>178201.68096774208</v>
      </c>
      <c r="AW46" s="339">
        <f t="shared" si="1109"/>
        <v>143344.65000000037</v>
      </c>
      <c r="AX46" s="339">
        <f t="shared" si="1109"/>
        <v>-34857.030967741703</v>
      </c>
      <c r="AY46" s="340" t="e">
        <f t="shared" si="1109"/>
        <v>#DIV/0!</v>
      </c>
      <c r="AZ46" s="339">
        <f t="shared" si="1109"/>
        <v>37920.285161290318</v>
      </c>
      <c r="BA46" s="339">
        <f t="shared" si="1109"/>
        <v>29962.669999999925</v>
      </c>
      <c r="BB46" s="339">
        <f t="shared" si="1109"/>
        <v>-7957.6151612903923</v>
      </c>
      <c r="BC46" s="340" t="e">
        <f t="shared" si="1109"/>
        <v>#DIV/0!</v>
      </c>
      <c r="BD46" s="339">
        <f t="shared" si="1109"/>
        <v>13500</v>
      </c>
      <c r="BE46" s="339">
        <f t="shared" si="1109"/>
        <v>14185.309999999998</v>
      </c>
      <c r="BF46" s="339">
        <f t="shared" si="1109"/>
        <v>685.30999999999767</v>
      </c>
      <c r="BG46" s="340" t="e">
        <f t="shared" si="1109"/>
        <v>#DIV/0!</v>
      </c>
      <c r="BH46" s="339">
        <f t="shared" si="1109"/>
        <v>124000</v>
      </c>
      <c r="BI46" s="339">
        <f t="shared" si="1109"/>
        <v>115752.95999999996</v>
      </c>
      <c r="BJ46" s="339">
        <f t="shared" si="1109"/>
        <v>-8247.0400000000373</v>
      </c>
      <c r="BK46" s="340">
        <f t="shared" si="1109"/>
        <v>4.6640961904761804</v>
      </c>
      <c r="BL46" s="339">
        <f t="shared" si="1109"/>
        <v>230001.48451612901</v>
      </c>
      <c r="BM46" s="339">
        <f t="shared" si="1109"/>
        <v>229232.6799999997</v>
      </c>
      <c r="BN46" s="339">
        <f t="shared" si="1109"/>
        <v>-768.80451612927573</v>
      </c>
      <c r="BO46" s="340" t="e">
        <f t="shared" si="1109"/>
        <v>#DIV/0!</v>
      </c>
      <c r="BP46" s="339">
        <f t="shared" si="1109"/>
        <v>40300</v>
      </c>
      <c r="BQ46" s="339">
        <f t="shared" ref="BQ46:EE46" si="1110">BQ8+BQ17+BQ26+BQ35+BQ44</f>
        <v>39893</v>
      </c>
      <c r="BR46" s="339">
        <f t="shared" si="1110"/>
        <v>-407</v>
      </c>
      <c r="BS46" s="340">
        <f t="shared" si="1110"/>
        <v>4.9324586080586128</v>
      </c>
      <c r="BT46" s="339">
        <f t="shared" si="1110"/>
        <v>22000</v>
      </c>
      <c r="BU46" s="339">
        <f t="shared" si="1110"/>
        <v>28624.576000000001</v>
      </c>
      <c r="BV46" s="339">
        <f t="shared" si="1110"/>
        <v>6624.5760000000009</v>
      </c>
      <c r="BW46" s="340" t="e">
        <f t="shared" si="1110"/>
        <v>#DIV/0!</v>
      </c>
      <c r="BX46" s="339">
        <f t="shared" si="1110"/>
        <v>136500</v>
      </c>
      <c r="BY46" s="339">
        <f t="shared" ca="1" si="1110"/>
        <v>118658.95</v>
      </c>
      <c r="BZ46" s="339">
        <f t="shared" ca="1" si="1110"/>
        <v>-17841.050000000003</v>
      </c>
      <c r="CA46" s="340" t="e">
        <f t="shared" ca="1" si="1110"/>
        <v>#DIV/0!</v>
      </c>
      <c r="CB46" s="339">
        <f t="shared" si="1110"/>
        <v>2171.6999999999966</v>
      </c>
      <c r="CC46" s="339">
        <f t="shared" si="1110"/>
        <v>227.10000000000582</v>
      </c>
      <c r="CD46" s="339">
        <f t="shared" si="1110"/>
        <v>-1944.5999999999913</v>
      </c>
      <c r="CE46" s="340">
        <f t="shared" si="1110"/>
        <v>0.46310658536105287</v>
      </c>
      <c r="CF46" s="339">
        <f t="shared" si="1110"/>
        <v>2773</v>
      </c>
      <c r="CG46" s="339">
        <f t="shared" si="1110"/>
        <v>1603.7719999999972</v>
      </c>
      <c r="CH46" s="339">
        <f t="shared" si="1110"/>
        <v>-1169.2280000000028</v>
      </c>
      <c r="CI46" s="340">
        <f t="shared" si="1110"/>
        <v>2.9914784400597689</v>
      </c>
      <c r="CJ46" s="339">
        <f t="shared" si="1110"/>
        <v>86500</v>
      </c>
      <c r="CK46" s="339">
        <f t="shared" si="1110"/>
        <v>76107.899999999907</v>
      </c>
      <c r="CL46" s="339">
        <f t="shared" si="1110"/>
        <v>-10392.100000000093</v>
      </c>
      <c r="CM46" s="340" t="e">
        <f t="shared" si="1110"/>
        <v>#DIV/0!</v>
      </c>
      <c r="CN46" s="339">
        <f t="shared" si="1110"/>
        <v>66000</v>
      </c>
      <c r="CO46" s="339">
        <f t="shared" si="1110"/>
        <v>84884.5</v>
      </c>
      <c r="CP46" s="339">
        <f t="shared" si="1110"/>
        <v>18884.5</v>
      </c>
      <c r="CQ46" s="339">
        <f t="shared" ref="CQ46:CS46" si="1111">CQ8+CQ17+CQ26+CQ35+CQ44</f>
        <v>0</v>
      </c>
      <c r="CR46" s="339">
        <f t="shared" si="1111"/>
        <v>0</v>
      </c>
      <c r="CS46" s="339">
        <f t="shared" si="1111"/>
        <v>0</v>
      </c>
      <c r="CT46" s="340" t="e">
        <f t="shared" si="1110"/>
        <v>#DIV/0!</v>
      </c>
      <c r="CU46" s="339">
        <f t="shared" si="1110"/>
        <v>56000</v>
      </c>
      <c r="CV46" s="339">
        <f t="shared" si="1110"/>
        <v>158609.39999999997</v>
      </c>
      <c r="CW46" s="339">
        <f t="shared" si="1110"/>
        <v>102609.39999999997</v>
      </c>
      <c r="CX46" s="340" t="e">
        <f t="shared" si="1110"/>
        <v>#DIV/0!</v>
      </c>
      <c r="CY46" s="339">
        <f t="shared" si="1110"/>
        <v>133000</v>
      </c>
      <c r="CZ46" s="339">
        <f t="shared" si="1110"/>
        <v>204495</v>
      </c>
      <c r="DA46" s="339">
        <f t="shared" si="1110"/>
        <v>71495</v>
      </c>
      <c r="DB46" s="340" t="e">
        <f t="shared" si="1110"/>
        <v>#DIV/0!</v>
      </c>
      <c r="DC46" s="339">
        <f t="shared" si="1110"/>
        <v>417297.77274193539</v>
      </c>
      <c r="DD46" s="339">
        <f t="shared" si="1110"/>
        <v>423608.3560000062</v>
      </c>
      <c r="DE46" s="339">
        <f t="shared" si="1110"/>
        <v>6310.5832580707756</v>
      </c>
      <c r="DF46" s="340">
        <f t="shared" si="1110"/>
        <v>5.6190081135277694</v>
      </c>
      <c r="DG46" s="339">
        <f t="shared" si="1110"/>
        <v>58604.949354838631</v>
      </c>
      <c r="DH46" s="339">
        <f t="shared" si="1110"/>
        <v>54254.889999999665</v>
      </c>
      <c r="DI46" s="339">
        <f t="shared" si="1110"/>
        <v>-4350.0593548389697</v>
      </c>
      <c r="DJ46" s="340" t="e">
        <f t="shared" si="1110"/>
        <v>#DIV/0!</v>
      </c>
      <c r="DK46" s="339">
        <f t="shared" si="1110"/>
        <v>19200</v>
      </c>
      <c r="DL46" s="339">
        <f t="shared" si="1110"/>
        <v>13253.169999999925</v>
      </c>
      <c r="DM46" s="339">
        <f t="shared" si="1110"/>
        <v>-5946.8300000000745</v>
      </c>
      <c r="DN46" s="340" t="e">
        <f t="shared" si="1110"/>
        <v>#DIV/0!</v>
      </c>
      <c r="DO46" s="339">
        <f t="shared" si="1110"/>
        <v>181599.25967741935</v>
      </c>
      <c r="DP46" s="339">
        <f t="shared" si="1110"/>
        <v>175783.34999999963</v>
      </c>
      <c r="DQ46" s="339">
        <f t="shared" si="1110"/>
        <v>-5815.9096774197487</v>
      </c>
      <c r="DR46" s="340" t="e">
        <f t="shared" si="1110"/>
        <v>#DIV/0!</v>
      </c>
      <c r="DS46" s="339">
        <f t="shared" si="1110"/>
        <v>62997.781935483872</v>
      </c>
      <c r="DT46" s="339">
        <f t="shared" si="1110"/>
        <v>51146.350000000006</v>
      </c>
      <c r="DU46" s="339">
        <f t="shared" si="1110"/>
        <v>-11851.431935483859</v>
      </c>
      <c r="DV46" s="340" t="e">
        <f t="shared" si="1110"/>
        <v>#DIV/0!</v>
      </c>
      <c r="DW46" s="339">
        <f t="shared" si="1110"/>
        <v>57211.686451612914</v>
      </c>
      <c r="DX46" s="339">
        <f t="shared" si="1110"/>
        <v>37487.299999999814</v>
      </c>
      <c r="DY46" s="339">
        <f t="shared" si="1110"/>
        <v>-19724.386451613093</v>
      </c>
      <c r="DZ46" s="340" t="e">
        <f t="shared" si="1110"/>
        <v>#DIV/0!</v>
      </c>
      <c r="EA46" s="339">
        <f t="shared" si="1110"/>
        <v>51987.788387096778</v>
      </c>
      <c r="EB46" s="339">
        <f t="shared" si="1110"/>
        <v>57443.229999999981</v>
      </c>
      <c r="EC46" s="339">
        <f t="shared" si="1110"/>
        <v>5455.4416129032079</v>
      </c>
      <c r="ED46" s="340" t="e">
        <f t="shared" si="1110"/>
        <v>#DIV/0!</v>
      </c>
      <c r="EE46" s="339">
        <f t="shared" si="1110"/>
        <v>24000</v>
      </c>
      <c r="EF46" s="339">
        <f t="shared" ref="EF46:GQ46" si="1112">EF8+EF17+EF26+EF35+EF44</f>
        <v>26891.530000000028</v>
      </c>
      <c r="EG46" s="339">
        <f t="shared" si="1112"/>
        <v>2891.5300000000279</v>
      </c>
      <c r="EH46" s="340" t="e">
        <f t="shared" si="1112"/>
        <v>#DIV/0!</v>
      </c>
      <c r="EI46" s="339">
        <f t="shared" si="1112"/>
        <v>323197.32774193567</v>
      </c>
      <c r="EJ46" s="339">
        <f t="shared" si="1112"/>
        <v>319886.83999999985</v>
      </c>
      <c r="EK46" s="339">
        <f t="shared" si="1112"/>
        <v>-3310.4877419358163</v>
      </c>
      <c r="EL46" s="340">
        <f t="shared" si="1112"/>
        <v>5.0995955979438641</v>
      </c>
      <c r="EM46" s="339">
        <f t="shared" si="1112"/>
        <v>45586.345161290337</v>
      </c>
      <c r="EN46" s="339">
        <f t="shared" si="1112"/>
        <v>71435.300000000047</v>
      </c>
      <c r="EO46" s="339">
        <f t="shared" si="1112"/>
        <v>25848.954838709713</v>
      </c>
      <c r="EP46" s="340" t="e">
        <f t="shared" si="1112"/>
        <v>#DIV/0!</v>
      </c>
      <c r="EQ46" s="339">
        <f t="shared" si="1112"/>
        <v>110991.20322580637</v>
      </c>
      <c r="ER46" s="339">
        <f t="shared" si="1112"/>
        <v>125876.85000000056</v>
      </c>
      <c r="ES46" s="339">
        <f t="shared" si="1112"/>
        <v>14885.646774194185</v>
      </c>
      <c r="ET46" s="340" t="e">
        <f t="shared" si="1112"/>
        <v>#DIV/0!</v>
      </c>
      <c r="EU46" s="339">
        <f t="shared" si="1112"/>
        <v>126000</v>
      </c>
      <c r="EV46" s="339">
        <f t="shared" si="1112"/>
        <v>159732.92000000004</v>
      </c>
      <c r="EW46" s="339">
        <f t="shared" si="1112"/>
        <v>33732.920000000042</v>
      </c>
      <c r="EX46" s="340" t="e">
        <f t="shared" si="1112"/>
        <v>#DIV/0!</v>
      </c>
      <c r="EY46" s="339">
        <f t="shared" si="1112"/>
        <v>120000</v>
      </c>
      <c r="EZ46" s="339">
        <f t="shared" si="1112"/>
        <v>217973.44999999995</v>
      </c>
      <c r="FA46" s="339">
        <f t="shared" si="1112"/>
        <v>97973.449999999953</v>
      </c>
      <c r="FB46" s="340" t="e">
        <f t="shared" si="1112"/>
        <v>#DIV/0!</v>
      </c>
      <c r="FC46" s="339">
        <f t="shared" si="1112"/>
        <v>1431000</v>
      </c>
      <c r="FD46" s="339">
        <f t="shared" si="1112"/>
        <v>1439651.4299999997</v>
      </c>
      <c r="FE46" s="339">
        <f t="shared" si="1112"/>
        <v>8651.429999999702</v>
      </c>
      <c r="FF46" s="340">
        <f t="shared" si="1112"/>
        <v>5.0072721148173089</v>
      </c>
      <c r="FG46" s="339">
        <f t="shared" si="1112"/>
        <v>240000</v>
      </c>
      <c r="FH46" s="339">
        <f t="shared" si="1112"/>
        <v>176170.29999999981</v>
      </c>
      <c r="FI46" s="339">
        <f t="shared" si="1112"/>
        <v>-63829.700000000186</v>
      </c>
      <c r="FJ46" s="340">
        <f t="shared" si="1112"/>
        <v>3.7915168452380916</v>
      </c>
      <c r="FK46" s="339">
        <f t="shared" si="1112"/>
        <v>95500</v>
      </c>
      <c r="FL46" s="339">
        <f t="shared" si="1112"/>
        <v>75334.400000000373</v>
      </c>
      <c r="FM46" s="339">
        <f t="shared" si="1112"/>
        <v>-20165.599999999627</v>
      </c>
      <c r="FN46" s="340" t="e">
        <f t="shared" si="1112"/>
        <v>#DIV/0!</v>
      </c>
      <c r="FO46" s="339">
        <f t="shared" si="1112"/>
        <v>22531.270000000019</v>
      </c>
      <c r="FP46" s="339">
        <f t="shared" si="1112"/>
        <v>23847.789999999921</v>
      </c>
      <c r="FQ46" s="339">
        <f t="shared" si="1112"/>
        <v>1316.5199999999015</v>
      </c>
      <c r="FR46" s="340">
        <f t="shared" si="1112"/>
        <v>5.3289667247002646</v>
      </c>
      <c r="FS46" s="339">
        <f t="shared" si="1112"/>
        <v>93559.290000000037</v>
      </c>
      <c r="FT46" s="339">
        <f t="shared" si="1112"/>
        <v>59386.399999999907</v>
      </c>
      <c r="FU46" s="339">
        <f t="shared" si="1112"/>
        <v>-34172.89000000013</v>
      </c>
      <c r="FV46" s="340">
        <f t="shared" si="1112"/>
        <v>3.2863783667732602</v>
      </c>
      <c r="FW46" s="339">
        <f t="shared" si="1112"/>
        <v>57259.990967741935</v>
      </c>
      <c r="FX46" s="339">
        <f t="shared" si="1112"/>
        <v>50967.729999999981</v>
      </c>
      <c r="FY46" s="339">
        <f t="shared" si="1112"/>
        <v>-6292.2609677419478</v>
      </c>
      <c r="FZ46" s="340" t="e">
        <f t="shared" si="1112"/>
        <v>#DIV/0!</v>
      </c>
      <c r="GA46" s="339">
        <f t="shared" si="1112"/>
        <v>10349.099870967664</v>
      </c>
      <c r="GB46" s="339">
        <f t="shared" si="1112"/>
        <v>8916.5359999999637</v>
      </c>
      <c r="GC46" s="339">
        <f t="shared" si="1112"/>
        <v>-1432.5638709677</v>
      </c>
      <c r="GD46" s="340" t="e">
        <f t="shared" si="1112"/>
        <v>#DIV/0!</v>
      </c>
      <c r="GE46" s="339">
        <f t="shared" si="1112"/>
        <v>0</v>
      </c>
      <c r="GF46" s="339">
        <f t="shared" si="1112"/>
        <v>0</v>
      </c>
      <c r="GG46" s="339">
        <f t="shared" si="1112"/>
        <v>0</v>
      </c>
      <c r="GH46" s="340" t="e">
        <f t="shared" si="1112"/>
        <v>#DIV/0!</v>
      </c>
      <c r="GI46" s="339">
        <f t="shared" si="1112"/>
        <v>0</v>
      </c>
      <c r="GJ46" s="339">
        <f t="shared" si="1112"/>
        <v>0</v>
      </c>
      <c r="GK46" s="339">
        <f t="shared" si="1112"/>
        <v>0</v>
      </c>
      <c r="GL46" s="340" t="e">
        <f t="shared" si="1112"/>
        <v>#DIV/0!</v>
      </c>
      <c r="GM46" s="339">
        <f t="shared" si="1112"/>
        <v>19072.305483870798</v>
      </c>
      <c r="GN46" s="339">
        <f t="shared" si="1112"/>
        <v>23066.830000000075</v>
      </c>
      <c r="GO46" s="339">
        <f t="shared" si="1112"/>
        <v>3994.5245161292792</v>
      </c>
      <c r="GP46" s="340" t="e">
        <f t="shared" si="1112"/>
        <v>#DIV/0!</v>
      </c>
      <c r="GQ46" s="339">
        <f t="shared" si="1112"/>
        <v>55800</v>
      </c>
      <c r="GR46" s="339">
        <f t="shared" ref="GR46:HF46" si="1113">GR8+GR17+GR26+GR35+GR44</f>
        <v>58183.703999999969</v>
      </c>
      <c r="GS46" s="339">
        <f t="shared" si="1113"/>
        <v>2383.7039999999688</v>
      </c>
      <c r="GT46" s="340">
        <f t="shared" si="1113"/>
        <v>5.1988838095238066</v>
      </c>
      <c r="GU46" s="339">
        <f t="shared" si="1113"/>
        <v>77490.780000000246</v>
      </c>
      <c r="GV46" s="339">
        <f t="shared" si="1113"/>
        <v>71902.450000000186</v>
      </c>
      <c r="GW46" s="339">
        <f t="shared" si="1113"/>
        <v>-5588.3300000000745</v>
      </c>
      <c r="GX46" s="340">
        <f t="shared" si="1113"/>
        <v>4.5538596671635911</v>
      </c>
      <c r="GY46" s="339">
        <f t="shared" si="1113"/>
        <v>112200.99612903234</v>
      </c>
      <c r="GZ46" s="339">
        <f t="shared" si="1113"/>
        <v>122966.86781319148</v>
      </c>
      <c r="HA46" s="339">
        <f t="shared" si="1113"/>
        <v>10765.871684159143</v>
      </c>
      <c r="HB46" s="340" t="e">
        <f t="shared" si="1113"/>
        <v>#DIV/0!</v>
      </c>
      <c r="HC46" s="339">
        <f t="shared" si="1113"/>
        <v>350000</v>
      </c>
      <c r="HD46" s="339">
        <f t="shared" si="1113"/>
        <v>154624.27699999139</v>
      </c>
      <c r="HE46" s="339">
        <f t="shared" si="1113"/>
        <v>-195375.72300000861</v>
      </c>
      <c r="HF46" s="340" t="e">
        <f t="shared" si="1113"/>
        <v>#DIV/0!</v>
      </c>
    </row>
    <row r="47" spans="1:214" ht="17.25" customHeight="1" thickBot="1">
      <c r="A47" s="341"/>
      <c r="B47" s="342" t="s">
        <v>58</v>
      </c>
      <c r="C47" s="342"/>
      <c r="D47" s="343">
        <f>SUM(D37:D43,D28:D34,D19:D25,D10:D16,D5:D7,D45:D45)</f>
        <v>5696891.5748709664</v>
      </c>
      <c r="E47" s="343">
        <f t="shared" ref="E47:BP47" ca="1" si="1114">SUM(E37:E43,E28:E34,E19:E25,E10:E16,E5:E7,E45:E45)</f>
        <v>5604208.6288131895</v>
      </c>
      <c r="F47" s="343">
        <f t="shared" ca="1" si="1114"/>
        <v>-92682.946057779263</v>
      </c>
      <c r="G47" s="344">
        <f ca="1">AVERAGE(G5:G7,G10:G16,G19:G25,G28:G34,G37:G43)</f>
        <v>0.98437921378361881</v>
      </c>
      <c r="H47" s="343">
        <f t="shared" si="1114"/>
        <v>28194.468387096771</v>
      </c>
      <c r="I47" s="343">
        <f t="shared" si="1114"/>
        <v>24856.709999999963</v>
      </c>
      <c r="J47" s="343">
        <f t="shared" si="1114"/>
        <v>-3337.7583870968224</v>
      </c>
      <c r="K47" s="344" t="e">
        <f>AVERAGE(K5:K7,K10:K16,K19:K25,K28:K34,K37:K43)</f>
        <v>#DIV/0!</v>
      </c>
      <c r="L47" s="343">
        <f t="shared" si="1114"/>
        <v>60000</v>
      </c>
      <c r="M47" s="343">
        <f t="shared" si="1114"/>
        <v>36442.179999999702</v>
      </c>
      <c r="N47" s="343">
        <f t="shared" si="1114"/>
        <v>-23557.820000000298</v>
      </c>
      <c r="O47" s="344" t="e">
        <f>AVERAGE(O5:O7,O10:O16,O19:O25,O28:O34,O37:O43)</f>
        <v>#DIV/0!</v>
      </c>
      <c r="P47" s="343">
        <f t="shared" si="1114"/>
        <v>32502.74483870983</v>
      </c>
      <c r="Q47" s="343">
        <f t="shared" si="1114"/>
        <v>30198.050000000279</v>
      </c>
      <c r="R47" s="343">
        <f t="shared" si="1114"/>
        <v>-2304.6948387095335</v>
      </c>
      <c r="S47" s="344">
        <f>AVERAGE(S5:S7,S10:S16,S19:S25,S28:S34,S37:S43)</f>
        <v>0.95703130824448701</v>
      </c>
      <c r="T47" s="343">
        <f t="shared" si="1114"/>
        <v>82495.451612903475</v>
      </c>
      <c r="U47" s="343">
        <f t="shared" si="1114"/>
        <v>83637.600000000093</v>
      </c>
      <c r="V47" s="343">
        <f t="shared" si="1114"/>
        <v>1142.1483870966513</v>
      </c>
      <c r="W47" s="344" t="e">
        <f t="shared" si="1114"/>
        <v>#DIV/0!</v>
      </c>
      <c r="X47" s="343">
        <f t="shared" si="1114"/>
        <v>19964.64000000001</v>
      </c>
      <c r="Y47" s="343">
        <f t="shared" si="1114"/>
        <v>22340.760000000009</v>
      </c>
      <c r="Z47" s="343">
        <f t="shared" si="1114"/>
        <v>2376.1199999999953</v>
      </c>
      <c r="AA47" s="344">
        <f t="shared" si="1114"/>
        <v>34.689509052003928</v>
      </c>
      <c r="AB47" s="343">
        <f t="shared" si="1114"/>
        <v>0</v>
      </c>
      <c r="AC47" s="343">
        <f t="shared" si="1114"/>
        <v>0</v>
      </c>
      <c r="AD47" s="343">
        <f t="shared" si="1114"/>
        <v>0</v>
      </c>
      <c r="AE47" s="344" t="e">
        <f t="shared" si="1114"/>
        <v>#DIV/0!</v>
      </c>
      <c r="AF47" s="343">
        <f t="shared" si="1114"/>
        <v>11999.29548387097</v>
      </c>
      <c r="AG47" s="343">
        <f t="shared" si="1114"/>
        <v>1125.9200000000128</v>
      </c>
      <c r="AH47" s="343">
        <f t="shared" si="1114"/>
        <v>-10873.375483870956</v>
      </c>
      <c r="AI47" s="344" t="e">
        <f t="shared" si="1114"/>
        <v>#DIV/0!</v>
      </c>
      <c r="AJ47" s="343">
        <f t="shared" si="1114"/>
        <v>18716.65999999992</v>
      </c>
      <c r="AK47" s="343">
        <f t="shared" si="1114"/>
        <v>22968.619999999995</v>
      </c>
      <c r="AL47" s="343">
        <f t="shared" si="1114"/>
        <v>4251.9600000000855</v>
      </c>
      <c r="AM47" s="344">
        <f t="shared" si="1114"/>
        <v>38.042429578781842</v>
      </c>
      <c r="AN47" s="343">
        <f t="shared" si="1114"/>
        <v>20871.539999999961</v>
      </c>
      <c r="AO47" s="343">
        <f t="shared" si="1114"/>
        <v>18281.659999999916</v>
      </c>
      <c r="AP47" s="343">
        <f t="shared" si="1114"/>
        <v>-2589.880000000062</v>
      </c>
      <c r="AQ47" s="344">
        <f t="shared" si="1114"/>
        <v>27.15331307608341</v>
      </c>
      <c r="AR47" s="343">
        <f t="shared" si="1114"/>
        <v>129840.77677419354</v>
      </c>
      <c r="AS47" s="343">
        <f t="shared" si="1114"/>
        <v>118982.41000000015</v>
      </c>
      <c r="AT47" s="343">
        <f t="shared" si="1114"/>
        <v>-10858.366774193346</v>
      </c>
      <c r="AU47" s="344" t="e">
        <f t="shared" si="1114"/>
        <v>#DIV/0!</v>
      </c>
      <c r="AV47" s="343">
        <f t="shared" si="1114"/>
        <v>178201.68096774197</v>
      </c>
      <c r="AW47" s="343">
        <f t="shared" si="1114"/>
        <v>143344.65000000037</v>
      </c>
      <c r="AX47" s="343">
        <f t="shared" si="1114"/>
        <v>-34857.030967741703</v>
      </c>
      <c r="AY47" s="344" t="e">
        <f t="shared" si="1114"/>
        <v>#DIV/0!</v>
      </c>
      <c r="AZ47" s="343">
        <f t="shared" si="1114"/>
        <v>37920.285161290318</v>
      </c>
      <c r="BA47" s="343">
        <f t="shared" si="1114"/>
        <v>29962.669999999925</v>
      </c>
      <c r="BB47" s="343">
        <f t="shared" si="1114"/>
        <v>-7957.615161290395</v>
      </c>
      <c r="BC47" s="344" t="e">
        <f t="shared" si="1114"/>
        <v>#DIV/0!</v>
      </c>
      <c r="BD47" s="343">
        <f t="shared" si="1114"/>
        <v>13500</v>
      </c>
      <c r="BE47" s="343">
        <f t="shared" si="1114"/>
        <v>14185.309999999998</v>
      </c>
      <c r="BF47" s="343">
        <f t="shared" si="1114"/>
        <v>685.30999999999767</v>
      </c>
      <c r="BG47" s="344" t="e">
        <f t="shared" si="1114"/>
        <v>#DIV/0!</v>
      </c>
      <c r="BH47" s="343">
        <f t="shared" si="1114"/>
        <v>124000</v>
      </c>
      <c r="BI47" s="343">
        <f t="shared" si="1114"/>
        <v>115752.95999999996</v>
      </c>
      <c r="BJ47" s="343">
        <f t="shared" si="1114"/>
        <v>-8247.0400000000373</v>
      </c>
      <c r="BK47" s="344">
        <f t="shared" si="1114"/>
        <v>28.938239999999993</v>
      </c>
      <c r="BL47" s="343">
        <f t="shared" si="1114"/>
        <v>230001.48451612904</v>
      </c>
      <c r="BM47" s="343">
        <f t="shared" si="1114"/>
        <v>229232.6799999997</v>
      </c>
      <c r="BN47" s="343">
        <f t="shared" si="1114"/>
        <v>-768.80451612927573</v>
      </c>
      <c r="BO47" s="344" t="e">
        <f t="shared" si="1114"/>
        <v>#DIV/0!</v>
      </c>
      <c r="BP47" s="343">
        <f t="shared" si="1114"/>
        <v>40300</v>
      </c>
      <c r="BQ47" s="343">
        <f t="shared" ref="BQ47:EE47" si="1115">SUM(BQ37:BQ43,BQ28:BQ34,BQ19:BQ25,BQ10:BQ16,BQ5:BQ7,BQ45:BQ45)</f>
        <v>39893</v>
      </c>
      <c r="BR47" s="343">
        <f t="shared" si="1115"/>
        <v>-407</v>
      </c>
      <c r="BS47" s="344">
        <f t="shared" si="1115"/>
        <v>30.686923076923087</v>
      </c>
      <c r="BT47" s="343">
        <f t="shared" si="1115"/>
        <v>22000</v>
      </c>
      <c r="BU47" s="343">
        <f t="shared" si="1115"/>
        <v>28624.576000000001</v>
      </c>
      <c r="BV47" s="343">
        <f t="shared" si="1115"/>
        <v>6624.5760000000009</v>
      </c>
      <c r="BW47" s="344" t="e">
        <f t="shared" si="1115"/>
        <v>#DIV/0!</v>
      </c>
      <c r="BX47" s="343">
        <f t="shared" si="1115"/>
        <v>136500</v>
      </c>
      <c r="BY47" s="343">
        <f t="shared" ca="1" si="1115"/>
        <v>118658.95000000001</v>
      </c>
      <c r="BZ47" s="343">
        <f t="shared" ca="1" si="1115"/>
        <v>-17841.050000000003</v>
      </c>
      <c r="CA47" s="344" t="e">
        <f t="shared" ca="1" si="1115"/>
        <v>#DIV/0!</v>
      </c>
      <c r="CB47" s="343">
        <f t="shared" si="1115"/>
        <v>2171.699999999998</v>
      </c>
      <c r="CC47" s="343">
        <f t="shared" si="1115"/>
        <v>227.10000000000582</v>
      </c>
      <c r="CD47" s="343">
        <f t="shared" si="1115"/>
        <v>-1944.5999999999922</v>
      </c>
      <c r="CE47" s="344">
        <f t="shared" si="1115"/>
        <v>3.2417460975273702</v>
      </c>
      <c r="CF47" s="343">
        <f t="shared" si="1115"/>
        <v>2773.0000000000009</v>
      </c>
      <c r="CG47" s="343">
        <f t="shared" si="1115"/>
        <v>1603.7719999999972</v>
      </c>
      <c r="CH47" s="343">
        <f t="shared" si="1115"/>
        <v>-1169.2280000000035</v>
      </c>
      <c r="CI47" s="344">
        <f t="shared" si="1115"/>
        <v>17.928933285250597</v>
      </c>
      <c r="CJ47" s="343">
        <f t="shared" si="1115"/>
        <v>86500</v>
      </c>
      <c r="CK47" s="343">
        <f t="shared" si="1115"/>
        <v>76107.899999999907</v>
      </c>
      <c r="CL47" s="343">
        <f t="shared" si="1115"/>
        <v>-10392.100000000093</v>
      </c>
      <c r="CM47" s="344" t="e">
        <f t="shared" si="1115"/>
        <v>#DIV/0!</v>
      </c>
      <c r="CN47" s="343">
        <f t="shared" si="1115"/>
        <v>66000</v>
      </c>
      <c r="CO47" s="343">
        <f t="shared" si="1115"/>
        <v>84884.5</v>
      </c>
      <c r="CP47" s="343">
        <f t="shared" si="1115"/>
        <v>18884.5</v>
      </c>
      <c r="CQ47" s="343">
        <f t="shared" ref="CQ47:CS47" si="1116">SUM(CQ37:CQ43,CQ28:CQ34,CQ19:CQ25,CQ10:CQ16,CQ5:CQ7,CQ45:CQ45)</f>
        <v>0</v>
      </c>
      <c r="CR47" s="343">
        <f t="shared" si="1116"/>
        <v>0</v>
      </c>
      <c r="CS47" s="343">
        <f t="shared" si="1116"/>
        <v>0</v>
      </c>
      <c r="CT47" s="344" t="e">
        <f t="shared" si="1115"/>
        <v>#DIV/0!</v>
      </c>
      <c r="CU47" s="343">
        <f t="shared" si="1115"/>
        <v>56000</v>
      </c>
      <c r="CV47" s="343">
        <f t="shared" si="1115"/>
        <v>158609.39999999997</v>
      </c>
      <c r="CW47" s="343">
        <f t="shared" si="1115"/>
        <v>102609.39999999997</v>
      </c>
      <c r="CX47" s="344" t="e">
        <f t="shared" si="1115"/>
        <v>#DIV/0!</v>
      </c>
      <c r="CY47" s="343">
        <f t="shared" si="1115"/>
        <v>133000</v>
      </c>
      <c r="CZ47" s="343">
        <f t="shared" si="1115"/>
        <v>204495</v>
      </c>
      <c r="DA47" s="343">
        <f t="shared" si="1115"/>
        <v>71495</v>
      </c>
      <c r="DB47" s="344" t="e">
        <f t="shared" si="1115"/>
        <v>#DIV/0!</v>
      </c>
      <c r="DC47" s="343">
        <f t="shared" si="1115"/>
        <v>417297.77274193533</v>
      </c>
      <c r="DD47" s="343">
        <f t="shared" si="1115"/>
        <v>423608.3560000062</v>
      </c>
      <c r="DE47" s="343">
        <f t="shared" si="1115"/>
        <v>6310.5832580707756</v>
      </c>
      <c r="DF47" s="344">
        <f t="shared" si="1115"/>
        <v>33.58791625085</v>
      </c>
      <c r="DG47" s="343">
        <f t="shared" si="1115"/>
        <v>58604.949354838653</v>
      </c>
      <c r="DH47" s="343">
        <f t="shared" si="1115"/>
        <v>54254.889999999665</v>
      </c>
      <c r="DI47" s="343">
        <f t="shared" si="1115"/>
        <v>-4350.0593548389725</v>
      </c>
      <c r="DJ47" s="344" t="e">
        <f t="shared" si="1115"/>
        <v>#DIV/0!</v>
      </c>
      <c r="DK47" s="343">
        <f t="shared" si="1115"/>
        <v>19200</v>
      </c>
      <c r="DL47" s="343">
        <f t="shared" si="1115"/>
        <v>13253.169999999925</v>
      </c>
      <c r="DM47" s="343">
        <f t="shared" si="1115"/>
        <v>-5946.8300000000745</v>
      </c>
      <c r="DN47" s="344" t="e">
        <f t="shared" si="1115"/>
        <v>#DIV/0!</v>
      </c>
      <c r="DO47" s="343">
        <f t="shared" si="1115"/>
        <v>181599.25967741938</v>
      </c>
      <c r="DP47" s="343">
        <f t="shared" si="1115"/>
        <v>175783.34999999963</v>
      </c>
      <c r="DQ47" s="343">
        <f t="shared" si="1115"/>
        <v>-5815.9096774197478</v>
      </c>
      <c r="DR47" s="344" t="e">
        <f t="shared" si="1115"/>
        <v>#DIV/0!</v>
      </c>
      <c r="DS47" s="343">
        <f t="shared" si="1115"/>
        <v>62997.781935483843</v>
      </c>
      <c r="DT47" s="343">
        <f t="shared" si="1115"/>
        <v>51146.350000000006</v>
      </c>
      <c r="DU47" s="343">
        <f t="shared" si="1115"/>
        <v>-11851.431935483859</v>
      </c>
      <c r="DV47" s="344" t="e">
        <f t="shared" si="1115"/>
        <v>#DIV/0!</v>
      </c>
      <c r="DW47" s="343">
        <f t="shared" si="1115"/>
        <v>57211.686451612884</v>
      </c>
      <c r="DX47" s="343">
        <f t="shared" si="1115"/>
        <v>37487.299999999814</v>
      </c>
      <c r="DY47" s="343">
        <f t="shared" si="1115"/>
        <v>-19724.386451613103</v>
      </c>
      <c r="DZ47" s="344" t="e">
        <f t="shared" si="1115"/>
        <v>#DIV/0!</v>
      </c>
      <c r="EA47" s="343">
        <f t="shared" si="1115"/>
        <v>51987.788387096749</v>
      </c>
      <c r="EB47" s="343">
        <f t="shared" si="1115"/>
        <v>57443.229999999981</v>
      </c>
      <c r="EC47" s="343">
        <f t="shared" si="1115"/>
        <v>5455.4416129032033</v>
      </c>
      <c r="ED47" s="344" t="e">
        <f t="shared" si="1115"/>
        <v>#DIV/0!</v>
      </c>
      <c r="EE47" s="343">
        <f t="shared" si="1115"/>
        <v>24000</v>
      </c>
      <c r="EF47" s="343">
        <f t="shared" ref="EF47:GQ47" si="1117">SUM(EF37:EF43,EF28:EF34,EF19:EF25,EF10:EF16,EF5:EF7,EF45:EF45)</f>
        <v>26891.530000000028</v>
      </c>
      <c r="EG47" s="343">
        <f t="shared" si="1117"/>
        <v>2891.5300000000279</v>
      </c>
      <c r="EH47" s="344" t="e">
        <f t="shared" si="1117"/>
        <v>#DIV/0!</v>
      </c>
      <c r="EI47" s="343">
        <f t="shared" si="1117"/>
        <v>323197.32774193567</v>
      </c>
      <c r="EJ47" s="343">
        <f t="shared" si="1117"/>
        <v>319886.83999999985</v>
      </c>
      <c r="EK47" s="343">
        <f t="shared" si="1117"/>
        <v>-3310.4877419358127</v>
      </c>
      <c r="EL47" s="344">
        <f t="shared" si="1117"/>
        <v>32.459044981291115</v>
      </c>
      <c r="EM47" s="343">
        <f t="shared" si="1117"/>
        <v>45586.345161290315</v>
      </c>
      <c r="EN47" s="343">
        <f t="shared" si="1117"/>
        <v>71435.300000000047</v>
      </c>
      <c r="EO47" s="343">
        <f t="shared" si="1117"/>
        <v>25848.954838709717</v>
      </c>
      <c r="EP47" s="344" t="e">
        <f t="shared" si="1117"/>
        <v>#DIV/0!</v>
      </c>
      <c r="EQ47" s="343">
        <f t="shared" si="1117"/>
        <v>110991.20322580644</v>
      </c>
      <c r="ER47" s="343">
        <f t="shared" si="1117"/>
        <v>125876.85000000056</v>
      </c>
      <c r="ES47" s="343">
        <f t="shared" si="1117"/>
        <v>14885.646774194185</v>
      </c>
      <c r="ET47" s="344" t="e">
        <f t="shared" si="1117"/>
        <v>#DIV/0!</v>
      </c>
      <c r="EU47" s="343">
        <f t="shared" si="1117"/>
        <v>126000</v>
      </c>
      <c r="EV47" s="343">
        <f t="shared" si="1117"/>
        <v>159732.92000000004</v>
      </c>
      <c r="EW47" s="343">
        <f t="shared" si="1117"/>
        <v>33732.920000000042</v>
      </c>
      <c r="EX47" s="344" t="e">
        <f t="shared" si="1117"/>
        <v>#DIV/0!</v>
      </c>
      <c r="EY47" s="343">
        <f t="shared" si="1117"/>
        <v>120000</v>
      </c>
      <c r="EZ47" s="343">
        <f t="shared" si="1117"/>
        <v>217973.44999999995</v>
      </c>
      <c r="FA47" s="343">
        <f t="shared" si="1117"/>
        <v>97973.449999999953</v>
      </c>
      <c r="FB47" s="344" t="e">
        <f t="shared" si="1117"/>
        <v>#DIV/0!</v>
      </c>
      <c r="FC47" s="343">
        <f t="shared" si="1117"/>
        <v>1431000</v>
      </c>
      <c r="FD47" s="343">
        <f t="shared" si="1117"/>
        <v>1439651.4299999997</v>
      </c>
      <c r="FE47" s="343">
        <f t="shared" si="1117"/>
        <v>8651.429999999702</v>
      </c>
      <c r="FF47" s="344">
        <f t="shared" si="1117"/>
        <v>31.774447803721163</v>
      </c>
      <c r="FG47" s="343">
        <f t="shared" si="1117"/>
        <v>240000</v>
      </c>
      <c r="FH47" s="343">
        <f t="shared" si="1117"/>
        <v>176170.29999999981</v>
      </c>
      <c r="FI47" s="343">
        <f t="shared" si="1117"/>
        <v>-63829.700000000186</v>
      </c>
      <c r="FJ47" s="344">
        <f t="shared" si="1117"/>
        <v>22.769742916666644</v>
      </c>
      <c r="FK47" s="343">
        <f t="shared" si="1117"/>
        <v>95500</v>
      </c>
      <c r="FL47" s="343">
        <f t="shared" si="1117"/>
        <v>75334.400000000373</v>
      </c>
      <c r="FM47" s="343">
        <f t="shared" si="1117"/>
        <v>-20165.599999999627</v>
      </c>
      <c r="FN47" s="344" t="e">
        <f t="shared" si="1117"/>
        <v>#DIV/0!</v>
      </c>
      <c r="FO47" s="343">
        <f t="shared" si="1117"/>
        <v>22531.27000000003</v>
      </c>
      <c r="FP47" s="343">
        <f t="shared" si="1117"/>
        <v>23847.789999999921</v>
      </c>
      <c r="FQ47" s="343">
        <f t="shared" si="1117"/>
        <v>1316.5199999999015</v>
      </c>
      <c r="FR47" s="344">
        <f t="shared" si="1117"/>
        <v>32.811354619601865</v>
      </c>
      <c r="FS47" s="343">
        <f t="shared" si="1117"/>
        <v>93559.289999999979</v>
      </c>
      <c r="FT47" s="343">
        <f t="shared" si="1117"/>
        <v>59386.399999999907</v>
      </c>
      <c r="FU47" s="343">
        <f t="shared" si="1117"/>
        <v>-34172.890000000072</v>
      </c>
      <c r="FV47" s="344">
        <f t="shared" si="1117"/>
        <v>19.67713094017704</v>
      </c>
      <c r="FW47" s="343">
        <f t="shared" si="1117"/>
        <v>57259.990967741949</v>
      </c>
      <c r="FX47" s="343">
        <f t="shared" si="1117"/>
        <v>50967.729999999981</v>
      </c>
      <c r="FY47" s="343">
        <f t="shared" si="1117"/>
        <v>-6292.2609677419478</v>
      </c>
      <c r="FZ47" s="344" t="e">
        <f t="shared" si="1117"/>
        <v>#DIV/0!</v>
      </c>
      <c r="GA47" s="343">
        <f t="shared" si="1117"/>
        <v>10349.099870967662</v>
      </c>
      <c r="GB47" s="343">
        <f t="shared" si="1117"/>
        <v>8916.5359999999637</v>
      </c>
      <c r="GC47" s="343">
        <f t="shared" si="1117"/>
        <v>-1432.5638709676991</v>
      </c>
      <c r="GD47" s="344" t="e">
        <f t="shared" si="1117"/>
        <v>#DIV/0!</v>
      </c>
      <c r="GE47" s="343">
        <f t="shared" si="1117"/>
        <v>0</v>
      </c>
      <c r="GF47" s="343">
        <f t="shared" si="1117"/>
        <v>0</v>
      </c>
      <c r="GG47" s="343">
        <f t="shared" si="1117"/>
        <v>0</v>
      </c>
      <c r="GH47" s="344" t="e">
        <f t="shared" si="1117"/>
        <v>#DIV/0!</v>
      </c>
      <c r="GI47" s="343">
        <f t="shared" si="1117"/>
        <v>0</v>
      </c>
      <c r="GJ47" s="343">
        <f t="shared" si="1117"/>
        <v>0</v>
      </c>
      <c r="GK47" s="343">
        <f t="shared" si="1117"/>
        <v>0</v>
      </c>
      <c r="GL47" s="344" t="e">
        <f t="shared" si="1117"/>
        <v>#DIV/0!</v>
      </c>
      <c r="GM47" s="343">
        <f t="shared" si="1117"/>
        <v>19072.305483870798</v>
      </c>
      <c r="GN47" s="343">
        <f t="shared" si="1117"/>
        <v>23066.830000000075</v>
      </c>
      <c r="GO47" s="343">
        <f t="shared" si="1117"/>
        <v>3994.5245161292792</v>
      </c>
      <c r="GP47" s="344" t="e">
        <f t="shared" si="1117"/>
        <v>#DIV/0!</v>
      </c>
      <c r="GQ47" s="343">
        <f t="shared" si="1117"/>
        <v>55800</v>
      </c>
      <c r="GR47" s="343">
        <f t="shared" ref="GR47:HF47" si="1118">SUM(GR37:GR43,GR28:GR34,GR19:GR25,GR10:GR16,GR5:GR7,GR45:GR45)</f>
        <v>58183.703999999969</v>
      </c>
      <c r="GS47" s="343">
        <f t="shared" si="1118"/>
        <v>2383.7039999999688</v>
      </c>
      <c r="GT47" s="344">
        <f t="shared" si="1118"/>
        <v>32.32427999999998</v>
      </c>
      <c r="GU47" s="343">
        <f t="shared" si="1118"/>
        <v>77490.78000000029</v>
      </c>
      <c r="GV47" s="343">
        <f t="shared" si="1118"/>
        <v>71902.450000000186</v>
      </c>
      <c r="GW47" s="343">
        <f t="shared" si="1118"/>
        <v>-5588.3300000000763</v>
      </c>
      <c r="GX47" s="344">
        <f t="shared" si="1118"/>
        <v>28.764402035958319</v>
      </c>
      <c r="GY47" s="343">
        <f t="shared" si="1118"/>
        <v>112200.99612903231</v>
      </c>
      <c r="GZ47" s="343">
        <f t="shared" si="1118"/>
        <v>122966.86781319149</v>
      </c>
      <c r="HA47" s="343">
        <f t="shared" si="1118"/>
        <v>10765.871684159141</v>
      </c>
      <c r="HB47" s="344" t="e">
        <f t="shared" si="1118"/>
        <v>#DIV/0!</v>
      </c>
      <c r="HC47" s="343">
        <f t="shared" si="1118"/>
        <v>350000</v>
      </c>
      <c r="HD47" s="343">
        <f t="shared" si="1118"/>
        <v>154624.27699999139</v>
      </c>
      <c r="HE47" s="343">
        <f t="shared" si="1118"/>
        <v>-195375.72300000861</v>
      </c>
      <c r="HF47" s="344" t="e">
        <f t="shared" si="1118"/>
        <v>#DIV/0!</v>
      </c>
    </row>
    <row r="48" spans="1:214" ht="16.2" thickTop="1"/>
    <row r="50" spans="3:214" ht="16.2" thickBot="1"/>
    <row r="51" spans="3:214" ht="18.75" customHeight="1" thickTop="1">
      <c r="C51" s="638" t="s">
        <v>5</v>
      </c>
      <c r="D51" s="630" t="s">
        <v>100</v>
      </c>
      <c r="E51" s="631"/>
      <c r="F51" s="631"/>
      <c r="G51" s="631"/>
      <c r="H51" s="632" t="s">
        <v>101</v>
      </c>
      <c r="I51" s="632"/>
      <c r="J51" s="632"/>
      <c r="K51" s="633"/>
      <c r="S51" s="313"/>
      <c r="W51" s="313"/>
      <c r="AA51" s="313"/>
      <c r="AE51" s="313"/>
      <c r="AI51" s="313"/>
      <c r="AM51" s="313"/>
      <c r="AQ51" s="313"/>
      <c r="AU51" s="313"/>
      <c r="AY51" s="313"/>
      <c r="BC51" s="313"/>
      <c r="BG51" s="313"/>
      <c r="BK51" s="313"/>
      <c r="BO51" s="313"/>
      <c r="BP51" s="313"/>
      <c r="BQ51" s="313"/>
      <c r="BR51" s="313"/>
      <c r="BS51" s="313"/>
      <c r="BW51" s="313"/>
      <c r="CA51" s="313"/>
      <c r="CE51" s="313"/>
      <c r="CI51" s="313"/>
      <c r="CM51" s="313"/>
      <c r="CT51" s="313"/>
      <c r="CX51" s="313"/>
      <c r="DB51" s="313"/>
      <c r="DF51" s="313"/>
      <c r="DJ51" s="313"/>
      <c r="DN51" s="313"/>
      <c r="DR51" s="313"/>
      <c r="DV51" s="313"/>
      <c r="DZ51" s="313"/>
      <c r="ED51" s="313"/>
      <c r="EH51" s="313"/>
      <c r="EL51" s="313"/>
      <c r="EP51" s="313"/>
      <c r="ET51" s="313"/>
      <c r="EX51" s="313"/>
      <c r="FB51" s="313"/>
      <c r="FF51" s="313"/>
      <c r="FJ51" s="313"/>
      <c r="FN51" s="313"/>
      <c r="FR51" s="313"/>
      <c r="FV51" s="313"/>
      <c r="FZ51" s="313"/>
      <c r="GD51" s="313"/>
      <c r="GH51" s="313"/>
      <c r="GL51" s="313"/>
      <c r="GP51" s="313"/>
      <c r="GT51" s="313"/>
      <c r="GX51" s="313"/>
      <c r="HB51" s="313"/>
      <c r="HF51" s="313"/>
    </row>
    <row r="52" spans="3:214" ht="18" customHeight="1" thickBot="1">
      <c r="C52" s="639"/>
      <c r="D52" s="345" t="s">
        <v>102</v>
      </c>
      <c r="E52" s="345" t="s">
        <v>103</v>
      </c>
      <c r="F52" s="345" t="s">
        <v>104</v>
      </c>
      <c r="G52" s="345" t="s">
        <v>105</v>
      </c>
      <c r="H52" s="318" t="s">
        <v>102</v>
      </c>
      <c r="I52" s="318" t="s">
        <v>103</v>
      </c>
      <c r="J52" s="318" t="s">
        <v>104</v>
      </c>
      <c r="K52" s="361" t="s">
        <v>105</v>
      </c>
      <c r="S52" s="313"/>
      <c r="W52" s="313"/>
      <c r="AA52" s="313"/>
      <c r="AE52" s="313"/>
      <c r="AI52" s="313"/>
      <c r="AM52" s="313"/>
      <c r="AQ52" s="313"/>
      <c r="AU52" s="313"/>
      <c r="AY52" s="313"/>
      <c r="BC52" s="313"/>
      <c r="BG52" s="313"/>
      <c r="BK52" s="313"/>
      <c r="BO52" s="313"/>
      <c r="BP52" s="313"/>
      <c r="BQ52" s="313"/>
      <c r="BR52" s="313"/>
      <c r="BS52" s="313"/>
      <c r="BW52" s="313"/>
      <c r="CA52" s="313"/>
      <c r="CE52" s="313"/>
      <c r="CI52" s="313"/>
      <c r="CM52" s="313"/>
      <c r="CT52" s="313"/>
      <c r="CX52" s="313"/>
      <c r="DB52" s="313"/>
      <c r="DF52" s="313"/>
      <c r="DJ52" s="313"/>
      <c r="DN52" s="313"/>
      <c r="DR52" s="313"/>
      <c r="DV52" s="313"/>
      <c r="DZ52" s="313"/>
      <c r="ED52" s="313"/>
      <c r="EH52" s="313"/>
      <c r="EL52" s="313"/>
      <c r="EM52" s="313"/>
      <c r="EN52" s="313"/>
      <c r="EO52" s="313"/>
      <c r="EP52" s="313"/>
      <c r="EQ52" s="313"/>
      <c r="ER52" s="313"/>
      <c r="ES52" s="313"/>
      <c r="ET52" s="313"/>
      <c r="EU52" s="313"/>
      <c r="EV52" s="313"/>
      <c r="EW52" s="313"/>
      <c r="EX52" s="313"/>
      <c r="EY52" s="313"/>
      <c r="EZ52" s="313"/>
      <c r="FA52" s="313"/>
      <c r="FB52" s="313"/>
      <c r="FC52" s="313"/>
      <c r="FD52" s="313"/>
      <c r="FE52" s="313"/>
      <c r="FF52" s="313"/>
      <c r="FG52" s="313"/>
      <c r="FH52" s="313"/>
      <c r="FI52" s="313"/>
      <c r="FJ52" s="313"/>
      <c r="FK52" s="313"/>
      <c r="FL52" s="313"/>
      <c r="FM52" s="313"/>
      <c r="FN52" s="313"/>
      <c r="FO52" s="313"/>
      <c r="FP52" s="313"/>
      <c r="FQ52" s="313"/>
      <c r="FR52" s="313"/>
      <c r="FS52" s="313"/>
      <c r="FT52" s="313"/>
      <c r="FU52" s="313"/>
      <c r="FV52" s="313"/>
      <c r="FW52" s="313"/>
      <c r="FX52" s="313"/>
      <c r="FY52" s="313"/>
      <c r="FZ52" s="313"/>
      <c r="GA52" s="313"/>
      <c r="GB52" s="313"/>
      <c r="GC52" s="313"/>
      <c r="GD52" s="313"/>
      <c r="GE52" s="313"/>
      <c r="GF52" s="313"/>
      <c r="GG52" s="313"/>
      <c r="GH52" s="313"/>
      <c r="GI52" s="313"/>
      <c r="GJ52" s="313"/>
      <c r="GK52" s="313"/>
      <c r="GL52" s="313"/>
      <c r="GM52" s="313"/>
      <c r="GN52" s="313"/>
      <c r="GO52" s="313"/>
      <c r="GP52" s="313"/>
      <c r="GQ52" s="313"/>
      <c r="GR52" s="313"/>
      <c r="GS52" s="313"/>
      <c r="GT52" s="313"/>
      <c r="GU52" s="313"/>
      <c r="GV52" s="313"/>
      <c r="GW52" s="313"/>
      <c r="GX52" s="313"/>
      <c r="GY52" s="313"/>
      <c r="GZ52" s="313"/>
      <c r="HA52" s="313"/>
      <c r="HB52" s="313"/>
      <c r="HC52" s="313"/>
      <c r="HD52" s="313"/>
      <c r="HE52" s="313"/>
      <c r="HF52" s="313"/>
    </row>
    <row r="53" spans="3:214" ht="16.2" thickTop="1">
      <c r="C53" s="346">
        <f>A5</f>
        <v>18</v>
      </c>
      <c r="D53" s="347">
        <f>D8</f>
        <v>428398.42500000005</v>
      </c>
      <c r="E53" s="347">
        <f ca="1">E10</f>
        <v>174893.73199999973</v>
      </c>
      <c r="F53" s="347">
        <f ca="1">E53-D53</f>
        <v>-253504.69300000032</v>
      </c>
      <c r="G53" s="348">
        <f t="shared" ref="G53:G57" ca="1" si="1119">E53/D53</f>
        <v>0.40825017505608174</v>
      </c>
      <c r="H53" s="349">
        <f>D8</f>
        <v>428398.42500000005</v>
      </c>
      <c r="I53" s="349">
        <f ca="1">E8</f>
        <v>358789.26100000174</v>
      </c>
      <c r="J53" s="349">
        <f ca="1">I53-H53</f>
        <v>-69609.163999998302</v>
      </c>
      <c r="K53" s="362">
        <f ca="1">I53/H53</f>
        <v>0.83751302540386718</v>
      </c>
      <c r="S53" s="313"/>
      <c r="W53" s="313"/>
      <c r="AA53" s="313"/>
      <c r="AE53" s="313"/>
      <c r="AI53" s="313"/>
      <c r="AM53" s="313"/>
      <c r="AQ53" s="313"/>
      <c r="AU53" s="313"/>
      <c r="AY53" s="313"/>
      <c r="BC53" s="313"/>
      <c r="BG53" s="313"/>
      <c r="BK53" s="313"/>
      <c r="BO53" s="313"/>
      <c r="BP53" s="313"/>
      <c r="BQ53" s="313"/>
      <c r="BR53" s="313"/>
      <c r="BS53" s="313"/>
      <c r="BW53" s="313"/>
      <c r="CA53" s="313"/>
      <c r="CE53" s="313"/>
      <c r="CI53" s="313"/>
      <c r="CM53" s="313"/>
      <c r="CT53" s="313"/>
      <c r="CX53" s="313"/>
      <c r="DB53" s="313"/>
      <c r="DF53" s="313"/>
      <c r="DJ53" s="313"/>
      <c r="DN53" s="313"/>
      <c r="DR53" s="313"/>
      <c r="DV53" s="313"/>
      <c r="DZ53" s="313"/>
      <c r="ED53" s="313"/>
      <c r="EH53" s="313"/>
      <c r="EL53" s="313"/>
      <c r="EM53" s="313"/>
      <c r="EN53" s="313"/>
      <c r="EO53" s="313"/>
      <c r="EP53" s="313"/>
      <c r="EQ53" s="313"/>
      <c r="ER53" s="313"/>
      <c r="ES53" s="313"/>
      <c r="ET53" s="313"/>
      <c r="EU53" s="313"/>
      <c r="EV53" s="313"/>
      <c r="EW53" s="313"/>
      <c r="EX53" s="313"/>
      <c r="EY53" s="313"/>
      <c r="EZ53" s="313"/>
      <c r="FA53" s="313"/>
      <c r="FB53" s="313"/>
      <c r="FC53" s="313"/>
      <c r="FD53" s="313"/>
      <c r="FE53" s="313"/>
      <c r="FF53" s="313"/>
      <c r="FG53" s="313"/>
      <c r="FH53" s="313"/>
      <c r="FI53" s="313"/>
      <c r="FJ53" s="313"/>
      <c r="FK53" s="313"/>
      <c r="FL53" s="313"/>
      <c r="FM53" s="313"/>
      <c r="FN53" s="313"/>
      <c r="FO53" s="313"/>
      <c r="FP53" s="313"/>
      <c r="FQ53" s="313"/>
      <c r="FR53" s="313"/>
      <c r="FS53" s="313"/>
      <c r="FT53" s="313"/>
      <c r="FU53" s="313"/>
      <c r="FV53" s="313"/>
      <c r="FW53" s="313"/>
      <c r="FX53" s="313"/>
      <c r="FY53" s="313"/>
      <c r="FZ53" s="313"/>
      <c r="GA53" s="313"/>
      <c r="GB53" s="313"/>
      <c r="GC53" s="313"/>
      <c r="GD53" s="313"/>
      <c r="GE53" s="313"/>
      <c r="GF53" s="313"/>
      <c r="GG53" s="313"/>
      <c r="GH53" s="313"/>
      <c r="GI53" s="313"/>
      <c r="GJ53" s="313"/>
      <c r="GK53" s="313"/>
      <c r="GL53" s="313"/>
      <c r="GM53" s="313"/>
      <c r="GN53" s="313"/>
      <c r="GO53" s="313"/>
      <c r="GP53" s="313"/>
      <c r="GQ53" s="313"/>
      <c r="GR53" s="313"/>
      <c r="GS53" s="313"/>
      <c r="GT53" s="313"/>
      <c r="GU53" s="313"/>
      <c r="GV53" s="313"/>
      <c r="GW53" s="313"/>
      <c r="GX53" s="313"/>
      <c r="GY53" s="313"/>
      <c r="GZ53" s="313"/>
      <c r="HA53" s="313"/>
      <c r="HB53" s="313"/>
      <c r="HC53" s="313"/>
      <c r="HD53" s="313"/>
      <c r="HE53" s="313"/>
      <c r="HF53" s="313"/>
    </row>
    <row r="54" spans="3:214">
      <c r="C54" s="350">
        <f>C53+1</f>
        <v>19</v>
      </c>
      <c r="D54" s="351">
        <f>D53+D17</f>
        <v>1663174.3151612901</v>
      </c>
      <c r="E54" s="351">
        <f ca="1">E53+E19</f>
        <v>401088.45800000441</v>
      </c>
      <c r="F54" s="351">
        <f ca="1">E54-D54</f>
        <v>-1262085.8571612858</v>
      </c>
      <c r="G54" s="352">
        <f t="shared" ca="1" si="1119"/>
        <v>0.24115840074232264</v>
      </c>
      <c r="H54" s="349">
        <f>H53+D17</f>
        <v>1663174.3151612901</v>
      </c>
      <c r="I54" s="349">
        <f ca="1">I53+E17</f>
        <v>1623449.7058131939</v>
      </c>
      <c r="J54" s="349">
        <f ca="1">I54-H54</f>
        <v>-39724.609348096186</v>
      </c>
      <c r="K54" s="362">
        <f ca="1">I54/H54</f>
        <v>0.97611518589123725</v>
      </c>
      <c r="S54" s="313"/>
      <c r="W54" s="313"/>
      <c r="AA54" s="313"/>
      <c r="AE54" s="313"/>
      <c r="AI54" s="313"/>
      <c r="AM54" s="313"/>
      <c r="AQ54" s="313"/>
      <c r="AU54" s="313"/>
      <c r="AY54" s="313"/>
      <c r="BC54" s="313"/>
      <c r="BG54" s="313"/>
      <c r="BK54" s="313"/>
      <c r="BO54" s="313"/>
      <c r="BP54" s="313"/>
      <c r="BQ54" s="313"/>
      <c r="BR54" s="313"/>
      <c r="BS54" s="313"/>
      <c r="BW54" s="313"/>
      <c r="CA54" s="313"/>
      <c r="CE54" s="313"/>
      <c r="CI54" s="313"/>
      <c r="CM54" s="313"/>
      <c r="CT54" s="313"/>
      <c r="CX54" s="313"/>
      <c r="DB54" s="313"/>
      <c r="DF54" s="313"/>
      <c r="DJ54" s="313"/>
      <c r="DN54" s="313"/>
      <c r="DR54" s="313"/>
      <c r="DV54" s="313"/>
      <c r="DZ54" s="313"/>
      <c r="ED54" s="313"/>
      <c r="EH54" s="313"/>
      <c r="EL54" s="313"/>
      <c r="EM54" s="313"/>
      <c r="EN54" s="313"/>
      <c r="EO54" s="313"/>
      <c r="EP54" s="313"/>
      <c r="EQ54" s="313"/>
      <c r="ER54" s="313"/>
      <c r="ES54" s="313"/>
      <c r="ET54" s="313"/>
      <c r="EU54" s="313"/>
      <c r="EV54" s="313"/>
      <c r="EW54" s="313"/>
      <c r="EX54" s="313"/>
      <c r="EY54" s="313"/>
      <c r="EZ54" s="313"/>
      <c r="FA54" s="313"/>
      <c r="FB54" s="313"/>
      <c r="FC54" s="313"/>
      <c r="FD54" s="313"/>
      <c r="FE54" s="313"/>
      <c r="FF54" s="313"/>
      <c r="FG54" s="313"/>
      <c r="FH54" s="313"/>
      <c r="FI54" s="313"/>
      <c r="FJ54" s="313"/>
      <c r="FK54" s="313"/>
      <c r="FL54" s="313"/>
      <c r="FM54" s="313"/>
      <c r="FN54" s="313"/>
      <c r="FO54" s="313"/>
      <c r="FP54" s="313"/>
      <c r="FQ54" s="313"/>
      <c r="FR54" s="313"/>
      <c r="FS54" s="313"/>
      <c r="FT54" s="313"/>
      <c r="FU54" s="313"/>
      <c r="FV54" s="313"/>
      <c r="FW54" s="313"/>
      <c r="FX54" s="313"/>
      <c r="FY54" s="313"/>
      <c r="FZ54" s="313"/>
      <c r="GA54" s="313"/>
      <c r="GB54" s="313"/>
      <c r="GC54" s="313"/>
      <c r="GD54" s="313"/>
      <c r="GE54" s="313"/>
      <c r="GF54" s="313"/>
      <c r="GG54" s="313"/>
      <c r="GH54" s="313"/>
      <c r="GI54" s="313"/>
      <c r="GJ54" s="313"/>
      <c r="GK54" s="313"/>
      <c r="GL54" s="313"/>
      <c r="GM54" s="313"/>
      <c r="GN54" s="313"/>
      <c r="GO54" s="313"/>
      <c r="GP54" s="313"/>
      <c r="GQ54" s="313"/>
      <c r="GR54" s="313"/>
      <c r="GS54" s="313"/>
      <c r="GT54" s="313"/>
      <c r="GU54" s="313"/>
      <c r="GV54" s="313"/>
      <c r="GW54" s="313"/>
      <c r="GX54" s="313"/>
      <c r="GY54" s="313"/>
      <c r="GZ54" s="313"/>
      <c r="HA54" s="313"/>
      <c r="HB54" s="313"/>
      <c r="HC54" s="313"/>
      <c r="HD54" s="313"/>
      <c r="HE54" s="313"/>
      <c r="HF54" s="313"/>
    </row>
    <row r="55" spans="3:214">
      <c r="C55" s="350">
        <f t="shared" ref="C55:C57" si="1120">C54+1</f>
        <v>20</v>
      </c>
      <c r="D55" s="351">
        <f>D54+D26</f>
        <v>3069475.6491935481</v>
      </c>
      <c r="E55" s="351">
        <f ca="1">E54+E28</f>
        <v>626482.38400000636</v>
      </c>
      <c r="F55" s="351">
        <f ca="1">E55-D55</f>
        <v>-2442993.2651935415</v>
      </c>
      <c r="G55" s="352">
        <f t="shared" ca="1" si="1119"/>
        <v>0.20410078319552846</v>
      </c>
      <c r="H55" s="349">
        <f>H54+D26</f>
        <v>3069475.6491935481</v>
      </c>
      <c r="I55" s="349">
        <f ca="1">I54+E26</f>
        <v>3028821.7688131928</v>
      </c>
      <c r="J55" s="349">
        <f ca="1">I55-H55</f>
        <v>-40653.880380355287</v>
      </c>
      <c r="K55" s="362">
        <f ca="1">I55/H55</f>
        <v>0.98675543153729317</v>
      </c>
      <c r="S55" s="313"/>
      <c r="W55" s="313"/>
      <c r="AA55" s="313"/>
      <c r="AE55" s="313"/>
      <c r="AI55" s="313"/>
      <c r="AM55" s="313"/>
      <c r="AQ55" s="313"/>
      <c r="AU55" s="313"/>
      <c r="AY55" s="313"/>
      <c r="BC55" s="313"/>
      <c r="BG55" s="313"/>
      <c r="BK55" s="313"/>
      <c r="BO55" s="313"/>
      <c r="BP55" s="313"/>
      <c r="BQ55" s="313"/>
      <c r="BR55" s="313"/>
      <c r="BS55" s="313"/>
      <c r="BW55" s="313"/>
      <c r="CA55" s="313"/>
      <c r="CE55" s="313"/>
      <c r="CI55" s="313"/>
      <c r="CM55" s="313"/>
      <c r="CT55" s="313"/>
      <c r="CX55" s="313"/>
      <c r="DB55" s="313"/>
      <c r="DF55" s="313"/>
      <c r="DJ55" s="313"/>
      <c r="DN55" s="313"/>
      <c r="DR55" s="313"/>
      <c r="DV55" s="313"/>
      <c r="DZ55" s="313"/>
      <c r="ED55" s="313"/>
      <c r="EH55" s="313"/>
      <c r="EL55" s="313"/>
      <c r="EM55" s="313"/>
      <c r="EN55" s="313"/>
      <c r="EO55" s="313"/>
      <c r="EP55" s="313"/>
      <c r="EQ55" s="313"/>
      <c r="ER55" s="313"/>
      <c r="ES55" s="313"/>
      <c r="ET55" s="313"/>
      <c r="EU55" s="313"/>
      <c r="EV55" s="313"/>
      <c r="EW55" s="313"/>
      <c r="EX55" s="313"/>
      <c r="EY55" s="313"/>
      <c r="EZ55" s="313"/>
      <c r="FA55" s="313"/>
      <c r="FB55" s="313"/>
      <c r="FC55" s="313"/>
      <c r="FD55" s="313"/>
      <c r="FE55" s="313"/>
      <c r="FF55" s="313"/>
      <c r="FG55" s="313"/>
      <c r="FH55" s="313"/>
      <c r="FI55" s="313"/>
      <c r="FJ55" s="313"/>
      <c r="FK55" s="313"/>
      <c r="FL55" s="313"/>
      <c r="FM55" s="313"/>
      <c r="FN55" s="313"/>
      <c r="FO55" s="313"/>
      <c r="FP55" s="313"/>
      <c r="FQ55" s="313"/>
      <c r="FR55" s="313"/>
      <c r="FS55" s="313"/>
      <c r="FT55" s="313"/>
      <c r="FU55" s="313"/>
      <c r="FV55" s="313"/>
      <c r="FW55" s="313"/>
      <c r="FX55" s="313"/>
      <c r="FY55" s="313"/>
      <c r="FZ55" s="313"/>
      <c r="GA55" s="313"/>
      <c r="GB55" s="313"/>
      <c r="GC55" s="313"/>
      <c r="GD55" s="313"/>
      <c r="GE55" s="313"/>
      <c r="GF55" s="313"/>
      <c r="GG55" s="313"/>
      <c r="GH55" s="313"/>
      <c r="GI55" s="313"/>
      <c r="GJ55" s="313"/>
      <c r="GK55" s="313"/>
      <c r="GL55" s="313"/>
      <c r="GM55" s="313"/>
      <c r="GN55" s="313"/>
      <c r="GO55" s="313"/>
      <c r="GP55" s="313"/>
      <c r="GQ55" s="313"/>
      <c r="GR55" s="313"/>
      <c r="GS55" s="313"/>
      <c r="GT55" s="313"/>
      <c r="GU55" s="313"/>
      <c r="GV55" s="313"/>
      <c r="GW55" s="313"/>
      <c r="GX55" s="313"/>
      <c r="GY55" s="313"/>
      <c r="GZ55" s="313"/>
      <c r="HA55" s="313"/>
      <c r="HB55" s="313"/>
      <c r="HC55" s="313"/>
      <c r="HD55" s="313"/>
      <c r="HE55" s="313"/>
      <c r="HF55" s="313"/>
    </row>
    <row r="56" spans="3:214">
      <c r="C56" s="350">
        <f t="shared" si="1120"/>
        <v>21</v>
      </c>
      <c r="D56" s="351">
        <f>D55+D35</f>
        <v>4495805.4561290322</v>
      </c>
      <c r="E56" s="351">
        <f ca="1">E55+E37</f>
        <v>844192.61700000835</v>
      </c>
      <c r="F56" s="351">
        <f t="shared" ref="F56" ca="1" si="1121">E56-D56</f>
        <v>-3651612.8391290237</v>
      </c>
      <c r="G56" s="352">
        <f t="shared" ca="1" si="1119"/>
        <v>0.18777338682418726</v>
      </c>
      <c r="H56" s="349">
        <f>H55+D35</f>
        <v>4495805.4561290322</v>
      </c>
      <c r="I56" s="349">
        <f ca="1">I55+E35</f>
        <v>4388612.9328131899</v>
      </c>
      <c r="J56" s="349">
        <f ca="1">I56-H56</f>
        <v>-107192.52331584226</v>
      </c>
      <c r="K56" s="362">
        <f ca="1">I56/H56</f>
        <v>0.97615721490579421</v>
      </c>
      <c r="S56" s="313"/>
      <c r="W56" s="313"/>
      <c r="AA56" s="313"/>
      <c r="AE56" s="313"/>
      <c r="AI56" s="313"/>
      <c r="AM56" s="313"/>
      <c r="AQ56" s="313"/>
      <c r="AU56" s="313"/>
      <c r="AY56" s="313"/>
      <c r="BC56" s="313"/>
      <c r="BG56" s="313"/>
      <c r="BK56" s="313"/>
      <c r="BO56" s="313"/>
      <c r="BP56" s="313"/>
      <c r="BQ56" s="313"/>
      <c r="BR56" s="313"/>
      <c r="BS56" s="313"/>
      <c r="BW56" s="313"/>
      <c r="CA56" s="313"/>
      <c r="CE56" s="313"/>
      <c r="CI56" s="313"/>
      <c r="CM56" s="313"/>
      <c r="CT56" s="313"/>
      <c r="CX56" s="313"/>
      <c r="DB56" s="313"/>
      <c r="DF56" s="313"/>
      <c r="DJ56" s="313"/>
      <c r="DN56" s="313"/>
      <c r="DR56" s="313"/>
      <c r="DV56" s="313"/>
      <c r="DZ56" s="313"/>
      <c r="ED56" s="313"/>
      <c r="EH56" s="313"/>
      <c r="EL56" s="313"/>
      <c r="EM56" s="313"/>
      <c r="EN56" s="313"/>
      <c r="EO56" s="313"/>
      <c r="EP56" s="313"/>
      <c r="EQ56" s="313"/>
      <c r="ER56" s="313"/>
      <c r="ES56" s="313"/>
      <c r="ET56" s="313"/>
      <c r="EU56" s="313"/>
      <c r="EV56" s="313"/>
      <c r="EW56" s="313"/>
      <c r="EX56" s="313"/>
      <c r="EY56" s="313"/>
      <c r="EZ56" s="313"/>
      <c r="FA56" s="313"/>
      <c r="FB56" s="313"/>
      <c r="FC56" s="313"/>
      <c r="FD56" s="313"/>
      <c r="FE56" s="313"/>
      <c r="FF56" s="313"/>
      <c r="FG56" s="313"/>
      <c r="FH56" s="313"/>
      <c r="FI56" s="313"/>
      <c r="FJ56" s="313"/>
      <c r="FK56" s="313"/>
      <c r="FL56" s="313"/>
      <c r="FM56" s="313"/>
      <c r="FN56" s="313"/>
      <c r="FO56" s="313"/>
      <c r="FP56" s="313"/>
      <c r="FQ56" s="313"/>
      <c r="FR56" s="313"/>
      <c r="FS56" s="313"/>
      <c r="FT56" s="313"/>
      <c r="FU56" s="313"/>
      <c r="FV56" s="313"/>
      <c r="FW56" s="313"/>
      <c r="FX56" s="313"/>
      <c r="FY56" s="313"/>
      <c r="FZ56" s="313"/>
      <c r="GA56" s="313"/>
      <c r="GB56" s="313"/>
      <c r="GC56" s="313"/>
      <c r="GD56" s="313"/>
      <c r="GE56" s="313"/>
      <c r="GF56" s="313"/>
      <c r="GG56" s="313"/>
      <c r="GH56" s="313"/>
      <c r="GI56" s="313"/>
      <c r="GJ56" s="313"/>
      <c r="GK56" s="313"/>
      <c r="GL56" s="313"/>
      <c r="GM56" s="313"/>
      <c r="GN56" s="313"/>
      <c r="GO56" s="313"/>
      <c r="GP56" s="313"/>
      <c r="GQ56" s="313"/>
      <c r="GR56" s="313"/>
      <c r="GS56" s="313"/>
      <c r="GT56" s="313"/>
      <c r="GU56" s="313"/>
      <c r="GV56" s="313"/>
      <c r="GW56" s="313"/>
      <c r="GX56" s="313"/>
      <c r="GY56" s="313"/>
      <c r="GZ56" s="313"/>
      <c r="HA56" s="313"/>
      <c r="HB56" s="313"/>
      <c r="HC56" s="313"/>
      <c r="HD56" s="313"/>
      <c r="HE56" s="313"/>
      <c r="HF56" s="313"/>
    </row>
    <row r="57" spans="3:214">
      <c r="C57" s="350">
        <f t="shared" si="1120"/>
        <v>22</v>
      </c>
      <c r="D57" s="351">
        <f>D56+D44</f>
        <v>5696891.5748709682</v>
      </c>
      <c r="E57" s="353">
        <f ca="1">E55+E44</f>
        <v>1842078.0800000043</v>
      </c>
      <c r="F57" s="353">
        <f t="shared" ref="F57" ca="1" si="1122">E57-D57</f>
        <v>-3854813.494870964</v>
      </c>
      <c r="G57" s="354">
        <f t="shared" ca="1" si="1119"/>
        <v>0.32334792681072333</v>
      </c>
      <c r="H57" s="572">
        <f>H56+D44</f>
        <v>5696891.5748709682</v>
      </c>
      <c r="I57" s="572">
        <f ca="1">I56+E44</f>
        <v>5604208.6288131876</v>
      </c>
      <c r="J57" s="619">
        <f ca="1">I57-H57</f>
        <v>-92682.946057780646</v>
      </c>
      <c r="K57" s="573">
        <f t="shared" ref="K57" ca="1" si="1123">I57/H57</f>
        <v>0.98373096190445231</v>
      </c>
      <c r="S57" s="313"/>
      <c r="W57" s="313"/>
      <c r="AA57" s="313"/>
      <c r="AE57" s="313"/>
      <c r="AI57" s="313"/>
      <c r="AM57" s="313"/>
      <c r="AQ57" s="313"/>
      <c r="AU57" s="313"/>
      <c r="AY57" s="313"/>
      <c r="BC57" s="313"/>
      <c r="BG57" s="313"/>
      <c r="BK57" s="313"/>
      <c r="BO57" s="313"/>
      <c r="BP57" s="313"/>
      <c r="BQ57" s="313"/>
      <c r="BR57" s="313"/>
      <c r="BS57" s="313"/>
      <c r="BW57" s="313"/>
      <c r="CA57" s="313"/>
      <c r="CE57" s="313"/>
      <c r="CI57" s="313"/>
      <c r="CM57" s="313"/>
      <c r="CT57" s="313"/>
      <c r="CX57" s="313"/>
      <c r="DB57" s="313"/>
      <c r="DF57" s="313"/>
      <c r="DJ57" s="313"/>
      <c r="DN57" s="313"/>
      <c r="DR57" s="313"/>
      <c r="DV57" s="313"/>
      <c r="DZ57" s="313"/>
      <c r="ED57" s="313"/>
      <c r="EH57" s="313"/>
      <c r="EL57" s="313"/>
      <c r="EM57" s="313"/>
      <c r="EN57" s="313"/>
      <c r="EO57" s="313"/>
      <c r="EP57" s="313"/>
      <c r="EQ57" s="313"/>
      <c r="ER57" s="313"/>
      <c r="ES57" s="313"/>
      <c r="ET57" s="313"/>
      <c r="EU57" s="313"/>
      <c r="EV57" s="313"/>
      <c r="EW57" s="313"/>
      <c r="EX57" s="313"/>
      <c r="EY57" s="313"/>
      <c r="EZ57" s="313"/>
      <c r="FA57" s="313"/>
      <c r="FB57" s="313"/>
      <c r="FC57" s="313"/>
      <c r="FD57" s="313"/>
      <c r="FE57" s="313"/>
      <c r="FF57" s="313"/>
      <c r="FG57" s="313"/>
      <c r="FH57" s="313"/>
      <c r="FI57" s="313"/>
      <c r="FJ57" s="313"/>
      <c r="FK57" s="313"/>
      <c r="FL57" s="313"/>
      <c r="FM57" s="313"/>
      <c r="FN57" s="313"/>
      <c r="FO57" s="313"/>
      <c r="FP57" s="313"/>
      <c r="FQ57" s="313"/>
      <c r="FR57" s="313"/>
      <c r="FS57" s="313"/>
      <c r="FT57" s="313"/>
      <c r="FU57" s="313"/>
      <c r="FV57" s="313"/>
      <c r="FW57" s="313"/>
      <c r="FX57" s="313"/>
      <c r="FY57" s="313"/>
      <c r="FZ57" s="313"/>
      <c r="GA57" s="313"/>
      <c r="GB57" s="313"/>
      <c r="GC57" s="313"/>
      <c r="GD57" s="313"/>
      <c r="GE57" s="313"/>
      <c r="GF57" s="313"/>
      <c r="GG57" s="313"/>
      <c r="GH57" s="313"/>
      <c r="GI57" s="313"/>
      <c r="GJ57" s="313"/>
      <c r="GK57" s="313"/>
      <c r="GL57" s="313"/>
      <c r="GM57" s="313"/>
      <c r="GN57" s="313"/>
      <c r="GO57" s="313"/>
      <c r="GP57" s="313"/>
      <c r="GQ57" s="313"/>
      <c r="GR57" s="313"/>
      <c r="GS57" s="313"/>
      <c r="GT57" s="313"/>
      <c r="GU57" s="313"/>
      <c r="GV57" s="313"/>
      <c r="GW57" s="313"/>
      <c r="GX57" s="313"/>
      <c r="GY57" s="313"/>
      <c r="GZ57" s="313"/>
      <c r="HA57" s="313"/>
      <c r="HB57" s="313"/>
      <c r="HC57" s="313"/>
      <c r="HD57" s="313"/>
      <c r="HE57" s="313"/>
      <c r="HF57" s="313"/>
    </row>
    <row r="58" spans="3:214" ht="16.2" thickBot="1">
      <c r="C58" s="355"/>
      <c r="D58" s="356"/>
      <c r="E58" s="356"/>
      <c r="F58" s="356"/>
      <c r="G58" s="357"/>
      <c r="H58" s="358"/>
      <c r="I58" s="358"/>
      <c r="J58" s="358"/>
      <c r="K58" s="363"/>
      <c r="S58" s="313"/>
      <c r="W58" s="313"/>
      <c r="AA58" s="313"/>
      <c r="AE58" s="313"/>
      <c r="AI58" s="313"/>
      <c r="AM58" s="313"/>
      <c r="AQ58" s="313"/>
      <c r="AU58" s="313"/>
      <c r="AY58" s="313"/>
      <c r="BC58" s="313"/>
      <c r="BG58" s="313"/>
      <c r="BK58" s="313"/>
      <c r="BO58" s="313"/>
      <c r="BP58" s="313"/>
      <c r="BQ58" s="313"/>
      <c r="BR58" s="313"/>
      <c r="BS58" s="313"/>
      <c r="BW58" s="313"/>
      <c r="CA58" s="313"/>
      <c r="CE58" s="313"/>
      <c r="CI58" s="313"/>
      <c r="CM58" s="313"/>
      <c r="CT58" s="313"/>
      <c r="CX58" s="313"/>
      <c r="DB58" s="313"/>
      <c r="DF58" s="313"/>
      <c r="DJ58" s="313"/>
      <c r="DN58" s="313"/>
      <c r="DR58" s="313"/>
      <c r="DV58" s="313"/>
      <c r="DZ58" s="313"/>
      <c r="ED58" s="313"/>
      <c r="EH58" s="313"/>
      <c r="EL58" s="313"/>
      <c r="EM58" s="313"/>
      <c r="EN58" s="313"/>
      <c r="EO58" s="313"/>
      <c r="EP58" s="313"/>
      <c r="EQ58" s="313"/>
      <c r="ER58" s="313"/>
      <c r="ES58" s="313"/>
      <c r="ET58" s="313"/>
      <c r="EU58" s="313"/>
      <c r="EV58" s="313"/>
      <c r="EW58" s="313"/>
      <c r="EX58" s="313"/>
      <c r="EY58" s="313"/>
      <c r="EZ58" s="313"/>
      <c r="FA58" s="313"/>
      <c r="FB58" s="313"/>
      <c r="FC58" s="313"/>
      <c r="FD58" s="313"/>
      <c r="FE58" s="313"/>
      <c r="FF58" s="313"/>
      <c r="FG58" s="313"/>
      <c r="FH58" s="313"/>
      <c r="FI58" s="313"/>
      <c r="FJ58" s="313"/>
      <c r="FK58" s="313"/>
      <c r="FL58" s="313"/>
      <c r="FM58" s="313"/>
      <c r="FN58" s="313"/>
      <c r="FO58" s="313"/>
      <c r="FP58" s="313"/>
      <c r="FQ58" s="313"/>
      <c r="FR58" s="313"/>
      <c r="FS58" s="313"/>
      <c r="FT58" s="313"/>
      <c r="FU58" s="313"/>
      <c r="FV58" s="313"/>
      <c r="FW58" s="313"/>
      <c r="FX58" s="313"/>
      <c r="FY58" s="313"/>
      <c r="FZ58" s="313"/>
      <c r="GA58" s="313"/>
      <c r="GB58" s="313"/>
      <c r="GC58" s="313"/>
      <c r="GD58" s="313"/>
      <c r="GE58" s="313"/>
      <c r="GF58" s="313"/>
      <c r="GG58" s="313"/>
      <c r="GH58" s="313"/>
      <c r="GI58" s="313"/>
      <c r="GJ58" s="313"/>
      <c r="GK58" s="313"/>
      <c r="GL58" s="313"/>
      <c r="GM58" s="313"/>
      <c r="GN58" s="313"/>
      <c r="GO58" s="313"/>
      <c r="GP58" s="313"/>
      <c r="GQ58" s="313"/>
      <c r="GR58" s="313"/>
      <c r="GS58" s="313"/>
      <c r="GT58" s="313"/>
      <c r="GU58" s="313"/>
      <c r="GV58" s="313"/>
      <c r="GW58" s="313"/>
      <c r="GX58" s="313"/>
      <c r="GY58" s="313"/>
      <c r="GZ58" s="313"/>
      <c r="HA58" s="313"/>
      <c r="HB58" s="313"/>
      <c r="HC58" s="313"/>
      <c r="HD58" s="313"/>
      <c r="HE58" s="313"/>
      <c r="HF58" s="313"/>
    </row>
    <row r="59" spans="3:214" ht="16.2" thickTop="1">
      <c r="S59" s="313"/>
      <c r="W59" s="313"/>
      <c r="AA59" s="313"/>
      <c r="AE59" s="313"/>
      <c r="AI59" s="313"/>
      <c r="AM59" s="313"/>
      <c r="AQ59" s="313"/>
      <c r="AU59" s="313"/>
      <c r="AY59" s="313"/>
      <c r="BC59" s="313"/>
      <c r="BG59" s="313"/>
      <c r="BK59" s="313"/>
      <c r="BO59" s="313"/>
      <c r="BP59" s="313"/>
      <c r="BQ59" s="313"/>
      <c r="BR59" s="313"/>
      <c r="BS59" s="313"/>
      <c r="BW59" s="313"/>
      <c r="CA59" s="313"/>
      <c r="CE59" s="313"/>
      <c r="CI59" s="313"/>
      <c r="CM59" s="313"/>
      <c r="CT59" s="313"/>
      <c r="CX59" s="313"/>
      <c r="DB59" s="313"/>
      <c r="DF59" s="313"/>
      <c r="DJ59" s="313"/>
      <c r="DN59" s="313"/>
      <c r="DR59" s="313"/>
      <c r="DV59" s="313"/>
      <c r="DZ59" s="313"/>
      <c r="ED59" s="313"/>
      <c r="EH59" s="313"/>
      <c r="EL59" s="313"/>
      <c r="EM59" s="313"/>
      <c r="EN59" s="313"/>
      <c r="EO59" s="313"/>
      <c r="EP59" s="313"/>
      <c r="EQ59" s="313"/>
      <c r="ER59" s="313"/>
      <c r="ES59" s="313"/>
      <c r="ET59" s="313"/>
      <c r="EU59" s="313"/>
      <c r="EV59" s="313"/>
      <c r="EW59" s="313"/>
      <c r="EX59" s="313"/>
      <c r="EY59" s="313"/>
      <c r="EZ59" s="313"/>
      <c r="FA59" s="313"/>
      <c r="FB59" s="313"/>
      <c r="FC59" s="313"/>
      <c r="FD59" s="313"/>
      <c r="FE59" s="313"/>
      <c r="FF59" s="313"/>
      <c r="FG59" s="313"/>
      <c r="FH59" s="313"/>
      <c r="FI59" s="313"/>
      <c r="FJ59" s="313"/>
      <c r="FK59" s="313"/>
      <c r="FL59" s="313"/>
      <c r="FM59" s="313"/>
      <c r="FN59" s="313"/>
      <c r="FO59" s="313"/>
      <c r="FP59" s="313"/>
      <c r="FQ59" s="313"/>
      <c r="FR59" s="313"/>
      <c r="FS59" s="313"/>
      <c r="FT59" s="313"/>
      <c r="FU59" s="313"/>
      <c r="FV59" s="313"/>
      <c r="FW59" s="313"/>
      <c r="FX59" s="313"/>
      <c r="FY59" s="313"/>
      <c r="FZ59" s="313"/>
      <c r="GA59" s="313"/>
      <c r="GB59" s="313"/>
      <c r="GC59" s="313"/>
      <c r="GD59" s="313"/>
      <c r="GE59" s="313"/>
      <c r="GF59" s="313"/>
      <c r="GG59" s="313"/>
      <c r="GH59" s="313"/>
      <c r="GI59" s="313"/>
      <c r="GJ59" s="313"/>
      <c r="GK59" s="313"/>
      <c r="GL59" s="313"/>
      <c r="GM59" s="313"/>
      <c r="GN59" s="313"/>
      <c r="GO59" s="313"/>
      <c r="GP59" s="313"/>
      <c r="GQ59" s="313"/>
      <c r="GR59" s="313"/>
      <c r="GS59" s="313"/>
      <c r="GT59" s="313"/>
      <c r="GU59" s="313"/>
      <c r="GV59" s="313"/>
      <c r="GW59" s="313"/>
      <c r="GX59" s="313"/>
      <c r="GY59" s="313"/>
      <c r="GZ59" s="313"/>
      <c r="HA59" s="313"/>
      <c r="HB59" s="313"/>
      <c r="HC59" s="313"/>
      <c r="HD59" s="313"/>
      <c r="HE59" s="313"/>
      <c r="HF59" s="313"/>
    </row>
    <row r="65" spans="1:214">
      <c r="D65" s="359"/>
    </row>
    <row r="67" spans="1:214" s="309" customFormat="1">
      <c r="A67" s="310"/>
      <c r="B67" s="310"/>
      <c r="C67" s="310"/>
      <c r="D67" s="311"/>
      <c r="E67" s="311"/>
      <c r="F67" s="311"/>
      <c r="G67" s="312"/>
      <c r="H67" s="313"/>
      <c r="I67" s="313"/>
      <c r="J67" s="313"/>
      <c r="K67" s="312"/>
      <c r="L67" s="313"/>
      <c r="M67" s="313"/>
      <c r="N67" s="313"/>
      <c r="O67" s="312"/>
      <c r="P67" s="313"/>
      <c r="Q67" s="313"/>
      <c r="R67" s="313"/>
      <c r="S67" s="312"/>
      <c r="T67" s="313"/>
      <c r="U67" s="313"/>
      <c r="V67" s="313"/>
      <c r="W67" s="312"/>
      <c r="X67" s="313"/>
      <c r="Y67" s="313"/>
      <c r="Z67" s="313"/>
      <c r="AA67" s="312"/>
      <c r="AB67" s="313"/>
      <c r="AC67" s="313"/>
      <c r="AD67" s="313"/>
      <c r="AE67" s="312"/>
      <c r="AF67" s="313"/>
      <c r="AG67" s="313"/>
      <c r="AH67" s="313"/>
      <c r="AI67" s="312"/>
      <c r="AJ67" s="313"/>
      <c r="AK67" s="313"/>
      <c r="AL67" s="313"/>
      <c r="AM67" s="312"/>
      <c r="AN67" s="313"/>
      <c r="AO67" s="313"/>
      <c r="AP67" s="313"/>
      <c r="AQ67" s="312"/>
      <c r="AR67" s="313"/>
      <c r="AS67" s="313"/>
      <c r="AT67" s="313"/>
      <c r="AU67" s="312"/>
      <c r="AV67" s="313"/>
      <c r="AW67" s="313"/>
      <c r="AX67" s="313"/>
      <c r="AY67" s="312"/>
      <c r="AZ67" s="313"/>
      <c r="BA67" s="313"/>
      <c r="BB67" s="313"/>
      <c r="BC67" s="312"/>
      <c r="BD67" s="313"/>
      <c r="BE67" s="313"/>
      <c r="BF67" s="313"/>
      <c r="BG67" s="312"/>
      <c r="BH67" s="313"/>
      <c r="BI67" s="313"/>
      <c r="BJ67" s="313"/>
      <c r="BK67" s="312"/>
      <c r="BL67" s="313"/>
      <c r="BM67" s="313"/>
      <c r="BN67" s="313"/>
      <c r="BO67" s="312"/>
      <c r="BP67" s="312"/>
      <c r="BQ67" s="312"/>
      <c r="BR67" s="312"/>
      <c r="BS67" s="312"/>
      <c r="BT67" s="313"/>
      <c r="BU67" s="313"/>
      <c r="BV67" s="313"/>
      <c r="BW67" s="312"/>
      <c r="BX67" s="313"/>
      <c r="BY67" s="313"/>
      <c r="BZ67" s="313"/>
      <c r="CA67" s="312"/>
      <c r="CB67" s="313"/>
      <c r="CC67" s="313"/>
      <c r="CD67" s="313"/>
      <c r="CE67" s="312"/>
      <c r="CF67" s="313"/>
      <c r="CG67" s="313"/>
      <c r="CH67" s="313"/>
      <c r="CI67" s="312"/>
      <c r="CJ67" s="313"/>
      <c r="CK67" s="313"/>
      <c r="CL67" s="313"/>
      <c r="CM67" s="312"/>
      <c r="CN67" s="313"/>
      <c r="CO67" s="313"/>
      <c r="CP67" s="313"/>
      <c r="CQ67" s="313"/>
      <c r="CR67" s="313"/>
      <c r="CS67" s="313"/>
      <c r="CT67" s="312"/>
      <c r="CU67" s="313"/>
      <c r="CV67" s="313"/>
      <c r="CW67" s="313"/>
      <c r="CX67" s="312"/>
      <c r="CY67" s="313"/>
      <c r="CZ67" s="313"/>
      <c r="DA67" s="313"/>
      <c r="DB67" s="312"/>
      <c r="DC67" s="313"/>
      <c r="DD67" s="313"/>
      <c r="DE67" s="313"/>
      <c r="DF67" s="312"/>
      <c r="DG67" s="313"/>
      <c r="DH67" s="313"/>
      <c r="DI67" s="313"/>
      <c r="DJ67" s="312"/>
      <c r="DK67" s="313"/>
      <c r="DL67" s="313"/>
      <c r="DM67" s="313"/>
      <c r="DN67" s="312"/>
      <c r="DO67" s="313"/>
      <c r="DP67" s="313"/>
      <c r="DQ67" s="313"/>
      <c r="DR67" s="312"/>
      <c r="DS67" s="313"/>
      <c r="DT67" s="313"/>
      <c r="DU67" s="313"/>
      <c r="DV67" s="312"/>
      <c r="DW67" s="313"/>
      <c r="DX67" s="313"/>
      <c r="DY67" s="313"/>
      <c r="DZ67" s="312"/>
      <c r="EA67" s="313"/>
      <c r="EB67" s="313"/>
      <c r="EC67" s="313"/>
      <c r="ED67" s="312"/>
      <c r="EE67" s="313"/>
      <c r="EF67" s="313"/>
      <c r="EG67" s="313"/>
      <c r="EH67" s="312"/>
      <c r="EI67" s="313"/>
      <c r="EJ67" s="313"/>
      <c r="EK67" s="313"/>
      <c r="EL67" s="312"/>
      <c r="EM67" s="311"/>
      <c r="EN67" s="311"/>
      <c r="EO67" s="311"/>
      <c r="EP67" s="312"/>
      <c r="EQ67" s="311"/>
      <c r="ER67" s="311"/>
      <c r="ES67" s="311"/>
      <c r="ET67" s="312"/>
      <c r="EU67" s="311"/>
      <c r="EV67" s="311"/>
      <c r="EW67" s="311"/>
      <c r="EX67" s="312"/>
      <c r="EY67" s="311"/>
      <c r="EZ67" s="311"/>
      <c r="FA67" s="311"/>
      <c r="FB67" s="312"/>
      <c r="FC67" s="311"/>
      <c r="FD67" s="311"/>
      <c r="FE67" s="311"/>
      <c r="FF67" s="312"/>
      <c r="FG67" s="311"/>
      <c r="FH67" s="311"/>
      <c r="FI67" s="311"/>
      <c r="FJ67" s="312"/>
      <c r="FK67" s="311"/>
      <c r="FL67" s="311"/>
      <c r="FM67" s="311"/>
      <c r="FN67" s="312"/>
      <c r="FO67" s="311"/>
      <c r="FP67" s="311"/>
      <c r="FQ67" s="311"/>
      <c r="FR67" s="312"/>
      <c r="FS67" s="311"/>
      <c r="FT67" s="311"/>
      <c r="FU67" s="311"/>
      <c r="FV67" s="312"/>
      <c r="FW67" s="311"/>
      <c r="FX67" s="311"/>
      <c r="FY67" s="311"/>
      <c r="FZ67" s="312"/>
      <c r="GA67" s="311"/>
      <c r="GB67" s="311"/>
      <c r="GC67" s="311"/>
      <c r="GD67" s="312"/>
      <c r="GE67" s="311"/>
      <c r="GF67" s="311"/>
      <c r="GG67" s="311"/>
      <c r="GH67" s="312"/>
      <c r="GI67" s="311"/>
      <c r="GJ67" s="311"/>
      <c r="GK67" s="311"/>
      <c r="GL67" s="312"/>
      <c r="GM67" s="311"/>
      <c r="GN67" s="311"/>
      <c r="GO67" s="311"/>
      <c r="GP67" s="312"/>
      <c r="GQ67" s="311"/>
      <c r="GR67" s="311"/>
      <c r="GS67" s="311"/>
      <c r="GT67" s="312"/>
      <c r="GU67" s="311"/>
      <c r="GV67" s="311"/>
      <c r="GW67" s="311"/>
      <c r="GX67" s="312"/>
      <c r="GY67" s="311"/>
      <c r="GZ67" s="311"/>
      <c r="HA67" s="311"/>
      <c r="HB67" s="312"/>
      <c r="HC67" s="311"/>
      <c r="HD67" s="311"/>
      <c r="HE67" s="311"/>
      <c r="HF67" s="312"/>
    </row>
    <row r="68" spans="1:214" s="309" customFormat="1">
      <c r="A68" s="310"/>
      <c r="B68" s="310"/>
      <c r="C68" s="310"/>
      <c r="D68" s="311"/>
      <c r="E68" s="311"/>
      <c r="F68" s="311"/>
      <c r="G68" s="312"/>
      <c r="H68" s="313"/>
      <c r="I68" s="313"/>
      <c r="J68" s="313"/>
      <c r="K68" s="312"/>
      <c r="L68" s="313"/>
      <c r="M68" s="313"/>
      <c r="N68" s="313"/>
      <c r="O68" s="312"/>
      <c r="P68" s="313"/>
      <c r="Q68" s="313"/>
      <c r="R68" s="313"/>
      <c r="S68" s="312"/>
      <c r="T68" s="313"/>
      <c r="U68" s="313"/>
      <c r="V68" s="313"/>
      <c r="W68" s="312"/>
      <c r="X68" s="313"/>
      <c r="Y68" s="313"/>
      <c r="Z68" s="313"/>
      <c r="AA68" s="312"/>
      <c r="AB68" s="313"/>
      <c r="AC68" s="313"/>
      <c r="AD68" s="313"/>
      <c r="AE68" s="312"/>
      <c r="AF68" s="313"/>
      <c r="AG68" s="313"/>
      <c r="AH68" s="313"/>
      <c r="AI68" s="312"/>
      <c r="AJ68" s="313"/>
      <c r="AK68" s="313"/>
      <c r="AL68" s="313"/>
      <c r="AM68" s="312"/>
      <c r="AN68" s="313"/>
      <c r="AO68" s="313"/>
      <c r="AP68" s="313"/>
      <c r="AQ68" s="312"/>
      <c r="AR68" s="313"/>
      <c r="AS68" s="313"/>
      <c r="AT68" s="313"/>
      <c r="AU68" s="312"/>
      <c r="AV68" s="313"/>
      <c r="AW68" s="313"/>
      <c r="AX68" s="313"/>
      <c r="AY68" s="312"/>
      <c r="AZ68" s="313"/>
      <c r="BA68" s="313"/>
      <c r="BB68" s="313"/>
      <c r="BC68" s="312"/>
      <c r="BD68" s="313"/>
      <c r="BE68" s="313"/>
      <c r="BF68" s="313"/>
      <c r="BG68" s="312"/>
      <c r="BH68" s="313"/>
      <c r="BI68" s="313"/>
      <c r="BJ68" s="313"/>
      <c r="BK68" s="312"/>
      <c r="BL68" s="313"/>
      <c r="BM68" s="313"/>
      <c r="BN68" s="313"/>
      <c r="BO68" s="312"/>
      <c r="BP68" s="312"/>
      <c r="BQ68" s="312"/>
      <c r="BR68" s="312"/>
      <c r="BS68" s="312"/>
      <c r="BT68" s="313"/>
      <c r="BU68" s="313"/>
      <c r="BV68" s="313"/>
      <c r="BW68" s="312"/>
      <c r="BX68" s="313"/>
      <c r="BY68" s="313"/>
      <c r="BZ68" s="313"/>
      <c r="CA68" s="312"/>
      <c r="CB68" s="313"/>
      <c r="CC68" s="313"/>
      <c r="CD68" s="313"/>
      <c r="CE68" s="312"/>
      <c r="CF68" s="313"/>
      <c r="CG68" s="313"/>
      <c r="CH68" s="313"/>
      <c r="CI68" s="312"/>
      <c r="CJ68" s="313"/>
      <c r="CK68" s="313"/>
      <c r="CL68" s="313"/>
      <c r="CM68" s="312"/>
      <c r="CN68" s="313"/>
      <c r="CO68" s="313"/>
      <c r="CP68" s="313"/>
      <c r="CQ68" s="313"/>
      <c r="CR68" s="313"/>
      <c r="CS68" s="313"/>
      <c r="CT68" s="312"/>
      <c r="CU68" s="313"/>
      <c r="CV68" s="313"/>
      <c r="CW68" s="313"/>
      <c r="CX68" s="312"/>
      <c r="CY68" s="313"/>
      <c r="CZ68" s="313"/>
      <c r="DA68" s="313"/>
      <c r="DB68" s="312"/>
      <c r="DC68" s="313"/>
      <c r="DD68" s="313"/>
      <c r="DE68" s="313"/>
      <c r="DF68" s="312"/>
      <c r="DG68" s="313"/>
      <c r="DH68" s="313"/>
      <c r="DI68" s="313"/>
      <c r="DJ68" s="312"/>
      <c r="DK68" s="313"/>
      <c r="DL68" s="313"/>
      <c r="DM68" s="313"/>
      <c r="DN68" s="312"/>
      <c r="DO68" s="313"/>
      <c r="DP68" s="313"/>
      <c r="DQ68" s="313"/>
      <c r="DR68" s="312"/>
      <c r="DS68" s="313"/>
      <c r="DT68" s="313"/>
      <c r="DU68" s="313"/>
      <c r="DV68" s="312"/>
      <c r="DW68" s="313"/>
      <c r="DX68" s="313"/>
      <c r="DY68" s="313"/>
      <c r="DZ68" s="312"/>
      <c r="EA68" s="313"/>
      <c r="EB68" s="313"/>
      <c r="EC68" s="313"/>
      <c r="ED68" s="312"/>
      <c r="EE68" s="313"/>
      <c r="EF68" s="313"/>
      <c r="EG68" s="313"/>
      <c r="EH68" s="312"/>
      <c r="EI68" s="313"/>
      <c r="EJ68" s="313"/>
      <c r="EK68" s="313"/>
      <c r="EL68" s="312"/>
      <c r="EM68" s="311"/>
      <c r="EN68" s="311"/>
      <c r="EO68" s="311"/>
      <c r="EP68" s="312"/>
      <c r="EQ68" s="311"/>
      <c r="ER68" s="311"/>
      <c r="ES68" s="311"/>
      <c r="ET68" s="312"/>
      <c r="EU68" s="311"/>
      <c r="EV68" s="311"/>
      <c r="EW68" s="311"/>
      <c r="EX68" s="312"/>
      <c r="EY68" s="311"/>
      <c r="EZ68" s="311"/>
      <c r="FA68" s="311"/>
      <c r="FB68" s="312"/>
      <c r="FC68" s="311"/>
      <c r="FD68" s="311"/>
      <c r="FE68" s="311"/>
      <c r="FF68" s="312"/>
      <c r="FG68" s="311"/>
      <c r="FH68" s="311"/>
      <c r="FI68" s="311"/>
      <c r="FJ68" s="312"/>
      <c r="FK68" s="311"/>
      <c r="FL68" s="311"/>
      <c r="FM68" s="311"/>
      <c r="FN68" s="312"/>
      <c r="FO68" s="311"/>
      <c r="FP68" s="311"/>
      <c r="FQ68" s="311"/>
      <c r="FR68" s="312"/>
      <c r="FS68" s="311"/>
      <c r="FT68" s="311"/>
      <c r="FU68" s="311"/>
      <c r="FV68" s="312"/>
      <c r="FW68" s="311"/>
      <c r="FX68" s="311"/>
      <c r="FY68" s="311"/>
      <c r="FZ68" s="312"/>
      <c r="GA68" s="311"/>
      <c r="GB68" s="311"/>
      <c r="GC68" s="311"/>
      <c r="GD68" s="312"/>
      <c r="GE68" s="311"/>
      <c r="GF68" s="311"/>
      <c r="GG68" s="311"/>
      <c r="GH68" s="312"/>
      <c r="GI68" s="311"/>
      <c r="GJ68" s="311"/>
      <c r="GK68" s="311"/>
      <c r="GL68" s="312"/>
      <c r="GM68" s="311"/>
      <c r="GN68" s="311"/>
      <c r="GO68" s="311"/>
      <c r="GP68" s="312"/>
      <c r="GQ68" s="311"/>
      <c r="GR68" s="311"/>
      <c r="GS68" s="311"/>
      <c r="GT68" s="312"/>
      <c r="GU68" s="311"/>
      <c r="GV68" s="311"/>
      <c r="GW68" s="311"/>
      <c r="GX68" s="312"/>
      <c r="GY68" s="311"/>
      <c r="GZ68" s="311"/>
      <c r="HA68" s="311"/>
      <c r="HB68" s="312"/>
      <c r="HC68" s="311"/>
      <c r="HD68" s="311"/>
      <c r="HE68" s="311"/>
      <c r="HF68" s="312"/>
    </row>
    <row r="77" spans="1:214" ht="15.75" customHeight="1"/>
    <row r="78" spans="1:214" ht="15.75" customHeight="1"/>
    <row r="79" spans="1:214" ht="15.75" customHeight="1"/>
    <row r="80" spans="1:214" ht="15.75" customHeight="1"/>
    <row r="81" ht="15.75" customHeight="1"/>
    <row r="82" ht="15.75" customHeight="1"/>
    <row r="83" ht="15.75" customHeight="1"/>
    <row r="84" ht="15.75" customHeight="1"/>
    <row r="90" ht="15.75" customHeight="1"/>
  </sheetData>
  <mergeCells count="65">
    <mergeCell ref="A5:A7"/>
    <mergeCell ref="A10:A16"/>
    <mergeCell ref="A19:A25"/>
    <mergeCell ref="A28:A34"/>
    <mergeCell ref="A37:A43"/>
    <mergeCell ref="GU3:GW3"/>
    <mergeCell ref="HC3:HF3"/>
    <mergeCell ref="D51:G51"/>
    <mergeCell ref="H51:K51"/>
    <mergeCell ref="A3:A4"/>
    <mergeCell ref="B3:B4"/>
    <mergeCell ref="C3:C4"/>
    <mergeCell ref="C51:C52"/>
    <mergeCell ref="GA3:GC3"/>
    <mergeCell ref="GE3:GG3"/>
    <mergeCell ref="GI3:GK3"/>
    <mergeCell ref="GM3:GO3"/>
    <mergeCell ref="GQ3:GS3"/>
    <mergeCell ref="FG3:FI3"/>
    <mergeCell ref="FK3:FM3"/>
    <mergeCell ref="FO3:FQ3"/>
    <mergeCell ref="FS3:FU3"/>
    <mergeCell ref="FW3:FY3"/>
    <mergeCell ref="EM3:EO3"/>
    <mergeCell ref="EQ3:ES3"/>
    <mergeCell ref="EU3:EW3"/>
    <mergeCell ref="EY3:FA3"/>
    <mergeCell ref="FC3:FE3"/>
    <mergeCell ref="DS3:DU3"/>
    <mergeCell ref="DW3:DY3"/>
    <mergeCell ref="EA3:EC3"/>
    <mergeCell ref="EE3:EG3"/>
    <mergeCell ref="EI3:EK3"/>
    <mergeCell ref="CY3:DA3"/>
    <mergeCell ref="DC3:DE3"/>
    <mergeCell ref="DG3:DI3"/>
    <mergeCell ref="DK3:DM3"/>
    <mergeCell ref="DO3:DQ3"/>
    <mergeCell ref="CB3:CD3"/>
    <mergeCell ref="CF3:CH3"/>
    <mergeCell ref="CJ3:CL3"/>
    <mergeCell ref="CN3:CP3"/>
    <mergeCell ref="CU3:CW3"/>
    <mergeCell ref="CQ3:CS3"/>
    <mergeCell ref="BH3:BJ3"/>
    <mergeCell ref="BL3:BN3"/>
    <mergeCell ref="BP3:BS3"/>
    <mergeCell ref="BT3:BV3"/>
    <mergeCell ref="BX3:BZ3"/>
    <mergeCell ref="GY3:HA3"/>
    <mergeCell ref="A2:C2"/>
    <mergeCell ref="D3:G3"/>
    <mergeCell ref="H3:J3"/>
    <mergeCell ref="L3:N3"/>
    <mergeCell ref="P3:R3"/>
    <mergeCell ref="T3:V3"/>
    <mergeCell ref="X3:Z3"/>
    <mergeCell ref="AB3:AD3"/>
    <mergeCell ref="AF3:AH3"/>
    <mergeCell ref="AJ3:AL3"/>
    <mergeCell ref="AN3:AP3"/>
    <mergeCell ref="AR3:AT3"/>
    <mergeCell ref="AV3:AX3"/>
    <mergeCell ref="AZ3:BB3"/>
    <mergeCell ref="BD3:BF3"/>
  </mergeCells>
  <conditionalFormatting sqref="A9">
    <cfRule type="cellIs" dxfId="62" priority="7" operator="lessThan">
      <formula>0</formula>
    </cfRule>
  </conditionalFormatting>
  <conditionalFormatting sqref="A18">
    <cfRule type="cellIs" dxfId="61" priority="6" operator="lessThan">
      <formula>0</formula>
    </cfRule>
  </conditionalFormatting>
  <conditionalFormatting sqref="A27">
    <cfRule type="cellIs" dxfId="60" priority="5" operator="lessThan">
      <formula>0</formula>
    </cfRule>
  </conditionalFormatting>
  <conditionalFormatting sqref="A36">
    <cfRule type="cellIs" dxfId="59" priority="4" operator="lessThan">
      <formula>0</formula>
    </cfRule>
  </conditionalFormatting>
  <conditionalFormatting sqref="A45">
    <cfRule type="cellIs" dxfId="58" priority="3" operator="lessThan">
      <formula>0</formula>
    </cfRule>
  </conditionalFormatting>
  <conditionalFormatting sqref="B37:B43">
    <cfRule type="cellIs" dxfId="57" priority="1" operator="lessThan">
      <formula>0</formula>
    </cfRule>
  </conditionalFormatting>
  <conditionalFormatting sqref="B8:C11">
    <cfRule type="cellIs" dxfId="56" priority="8" operator="lessThan">
      <formula>0</formula>
    </cfRule>
  </conditionalFormatting>
  <conditionalFormatting sqref="T2">
    <cfRule type="cellIs" dxfId="55" priority="16261" operator="lessThan">
      <formula>0</formula>
    </cfRule>
  </conditionalFormatting>
  <conditionalFormatting sqref="X2">
    <cfRule type="cellIs" dxfId="54" priority="16260" operator="lessThan">
      <formula>0</formula>
    </cfRule>
  </conditionalFormatting>
  <conditionalFormatting sqref="AB2">
    <cfRule type="cellIs" dxfId="53" priority="16259" operator="lessThan">
      <formula>0</formula>
    </cfRule>
  </conditionalFormatting>
  <conditionalFormatting sqref="AF2">
    <cfRule type="cellIs" dxfId="52" priority="16258" operator="lessThan">
      <formula>0</formula>
    </cfRule>
  </conditionalFormatting>
  <conditionalFormatting sqref="AJ2">
    <cfRule type="cellIs" dxfId="51" priority="16257" operator="lessThan">
      <formula>0</formula>
    </cfRule>
  </conditionalFormatting>
  <conditionalFormatting sqref="AN2">
    <cfRule type="cellIs" dxfId="50" priority="16256" operator="lessThan">
      <formula>0</formula>
    </cfRule>
  </conditionalFormatting>
  <conditionalFormatting sqref="AR2">
    <cfRule type="cellIs" dxfId="49" priority="16254" operator="lessThan">
      <formula>0</formula>
    </cfRule>
  </conditionalFormatting>
  <conditionalFormatting sqref="AV2">
    <cfRule type="cellIs" dxfId="48" priority="16252" operator="lessThan">
      <formula>0</formula>
    </cfRule>
  </conditionalFormatting>
  <conditionalFormatting sqref="AZ2">
    <cfRule type="cellIs" dxfId="47" priority="16250" operator="lessThan">
      <formula>0</formula>
    </cfRule>
  </conditionalFormatting>
  <conditionalFormatting sqref="BD2">
    <cfRule type="cellIs" dxfId="46" priority="16247" operator="lessThan">
      <formula>0</formula>
    </cfRule>
  </conditionalFormatting>
  <conditionalFormatting sqref="BH2">
    <cfRule type="cellIs" dxfId="45" priority="16244" operator="lessThan">
      <formula>0</formula>
    </cfRule>
  </conditionalFormatting>
  <conditionalFormatting sqref="BL2">
    <cfRule type="cellIs" dxfId="44" priority="16241" operator="lessThan">
      <formula>0</formula>
    </cfRule>
  </conditionalFormatting>
  <conditionalFormatting sqref="BP3">
    <cfRule type="cellIs" dxfId="43" priority="11" operator="lessThan">
      <formula>0</formula>
    </cfRule>
  </conditionalFormatting>
  <conditionalFormatting sqref="BT2">
    <cfRule type="cellIs" dxfId="42" priority="16238" operator="lessThan">
      <formula>0</formula>
    </cfRule>
  </conditionalFormatting>
  <conditionalFormatting sqref="BX2">
    <cfRule type="cellIs" dxfId="41" priority="16235" operator="lessThan">
      <formula>0</formula>
    </cfRule>
  </conditionalFormatting>
  <conditionalFormatting sqref="CB2">
    <cfRule type="cellIs" dxfId="40" priority="16232" operator="lessThan">
      <formula>0</formula>
    </cfRule>
  </conditionalFormatting>
  <conditionalFormatting sqref="CJ2">
    <cfRule type="cellIs" dxfId="39" priority="16229" operator="lessThan">
      <formula>0</formula>
    </cfRule>
  </conditionalFormatting>
  <conditionalFormatting sqref="CN2">
    <cfRule type="cellIs" dxfId="38" priority="16223" operator="lessThan">
      <formula>0</formula>
    </cfRule>
  </conditionalFormatting>
  <conditionalFormatting sqref="CU2">
    <cfRule type="cellIs" dxfId="37" priority="16220" operator="lessThan">
      <formula>0</formula>
    </cfRule>
  </conditionalFormatting>
  <conditionalFormatting sqref="DC2">
    <cfRule type="cellIs" dxfId="36" priority="16217" operator="lessThan">
      <formula>0</formula>
    </cfRule>
  </conditionalFormatting>
  <conditionalFormatting sqref="DG2">
    <cfRule type="cellIs" dxfId="35" priority="16214" operator="lessThan">
      <formula>0</formula>
    </cfRule>
  </conditionalFormatting>
  <conditionalFormatting sqref="DK2">
    <cfRule type="cellIs" dxfId="34" priority="16211" operator="lessThan">
      <formula>0</formula>
    </cfRule>
  </conditionalFormatting>
  <conditionalFormatting sqref="DO2">
    <cfRule type="cellIs" dxfId="33" priority="16208" operator="lessThan">
      <formula>0</formula>
    </cfRule>
  </conditionalFormatting>
  <conditionalFormatting sqref="DS2">
    <cfRule type="cellIs" dxfId="32" priority="16205" operator="lessThan">
      <formula>0</formula>
    </cfRule>
  </conditionalFormatting>
  <conditionalFormatting sqref="DW2">
    <cfRule type="cellIs" dxfId="31" priority="16202" operator="lessThan">
      <formula>0</formula>
    </cfRule>
  </conditionalFormatting>
  <pageMargins left="0.7" right="0.7" top="0.75" bottom="0.75" header="0.3" footer="0.3"/>
  <pageSetup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44"/>
  <sheetViews>
    <sheetView zoomScale="85" zoomScaleNormal="85" workbookViewId="0">
      <pane xSplit="2" ySplit="7" topLeftCell="C11" activePane="bottomRight" state="frozenSplit"/>
      <selection pane="topRight"/>
      <selection pane="bottomLeft"/>
      <selection pane="bottomRight" activeCell="G26" sqref="G26"/>
    </sheetView>
  </sheetViews>
  <sheetFormatPr defaultColWidth="9.109375" defaultRowHeight="14.4"/>
  <cols>
    <col min="1" max="1" width="4.6640625" style="1" customWidth="1"/>
    <col min="2" max="2" width="21.5546875" style="1" customWidth="1"/>
    <col min="3" max="11" width="21.5546875" style="281" customWidth="1"/>
    <col min="12" max="13" width="16.33203125" style="1" customWidth="1"/>
    <col min="14" max="14" width="20.6640625" style="1" customWidth="1"/>
    <col min="15" max="15" width="15" style="1" customWidth="1"/>
    <col min="16" max="16" width="15.5546875" style="1" customWidth="1"/>
    <col min="17" max="18" width="15" style="1" customWidth="1"/>
    <col min="19" max="19" width="15.5546875" style="1" customWidth="1"/>
    <col min="20" max="21" width="15" style="1" customWidth="1"/>
    <col min="22" max="22" width="15.5546875" style="1" customWidth="1"/>
    <col min="23" max="24" width="15" style="1" customWidth="1"/>
    <col min="25" max="25" width="15.5546875" style="1" customWidth="1"/>
    <col min="26" max="27" width="15" style="1" customWidth="1"/>
    <col min="28" max="28" width="15.5546875" style="1" customWidth="1"/>
    <col min="29" max="30" width="15" style="1" customWidth="1"/>
    <col min="31" max="31" width="15.5546875" style="1" customWidth="1"/>
    <col min="32" max="33" width="15" style="1" customWidth="1"/>
    <col min="34" max="34" width="15.5546875" style="1" customWidth="1"/>
    <col min="35" max="36" width="15" style="1" customWidth="1"/>
    <col min="37" max="37" width="15.5546875" style="1" customWidth="1"/>
    <col min="38" max="38" width="18" style="1" customWidth="1"/>
    <col min="39" max="39" width="15" style="1" customWidth="1"/>
    <col min="40" max="40" width="15.5546875" style="1" customWidth="1"/>
    <col min="41" max="41" width="18" style="1" customWidth="1"/>
    <col min="42" max="44" width="16.44140625" style="1" customWidth="1"/>
    <col min="45" max="45" width="15.5546875" style="1" customWidth="1"/>
    <col min="46" max="46" width="13" style="1" customWidth="1"/>
    <col min="47" max="47" width="16.44140625" style="1" customWidth="1"/>
    <col min="48" max="48" width="15.5546875" style="1" customWidth="1"/>
    <col min="49" max="49" width="13" style="1" customWidth="1"/>
    <col min="50" max="50" width="16.44140625" style="1" customWidth="1"/>
    <col min="51" max="51" width="15.5546875" style="1" customWidth="1"/>
    <col min="52" max="52" width="13" style="1" customWidth="1"/>
    <col min="53" max="53" width="16.44140625" style="1" customWidth="1"/>
    <col min="54" max="16384" width="9.109375" style="1"/>
  </cols>
  <sheetData>
    <row r="1" spans="1:53">
      <c r="C1" s="1"/>
      <c r="D1" s="1"/>
      <c r="E1" s="1"/>
      <c r="F1" s="1"/>
      <c r="G1" s="1"/>
      <c r="H1" s="6"/>
      <c r="I1" s="1"/>
      <c r="J1" s="1"/>
      <c r="K1" s="1"/>
      <c r="O1" s="6"/>
      <c r="P1" s="6"/>
      <c r="Q1" s="5"/>
      <c r="R1" s="6"/>
      <c r="S1" s="6"/>
      <c r="T1" s="5"/>
      <c r="U1" s="6"/>
      <c r="V1" s="6"/>
      <c r="W1" s="5"/>
      <c r="X1" s="6"/>
      <c r="Y1" s="6"/>
      <c r="Z1" s="5"/>
      <c r="AA1" s="6"/>
      <c r="AB1" s="6"/>
      <c r="AC1" s="5"/>
      <c r="AD1" s="6"/>
      <c r="AE1" s="6"/>
      <c r="AF1" s="5"/>
      <c r="AG1" s="6"/>
      <c r="AH1" s="6"/>
      <c r="AI1" s="5"/>
      <c r="AJ1" s="6"/>
      <c r="AK1" s="6"/>
      <c r="AL1" s="5"/>
      <c r="AM1" s="6"/>
      <c r="AN1" s="6"/>
      <c r="AO1" s="5"/>
      <c r="AP1" s="5"/>
      <c r="AQ1" s="5"/>
      <c r="AR1" s="5"/>
      <c r="AU1" s="5"/>
      <c r="AX1" s="5"/>
      <c r="BA1" s="5"/>
    </row>
    <row r="2" spans="1:53" ht="45.6" customHeight="1">
      <c r="B2" s="282" t="s">
        <v>106</v>
      </c>
      <c r="C2" s="1"/>
      <c r="D2" s="1"/>
      <c r="E2" s="1"/>
      <c r="F2" s="1"/>
      <c r="G2" s="1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5" customHeight="1">
      <c r="C3" s="1"/>
      <c r="D3" s="1"/>
      <c r="E3" s="1"/>
      <c r="F3" s="1"/>
      <c r="G3" s="1"/>
      <c r="H3" s="6"/>
      <c r="I3" s="1"/>
      <c r="J3" s="1"/>
      <c r="K3" s="1"/>
      <c r="BA3" s="5"/>
    </row>
    <row r="4" spans="1:53" ht="15.75" customHeight="1">
      <c r="B4" s="283">
        <v>46143</v>
      </c>
      <c r="C4" s="283"/>
      <c r="D4" s="283"/>
      <c r="E4" s="284"/>
      <c r="F4" s="284"/>
      <c r="G4" s="284"/>
      <c r="H4" s="47"/>
      <c r="I4" s="284"/>
      <c r="J4" s="284"/>
      <c r="K4" s="284"/>
      <c r="AK4" s="47"/>
      <c r="AL4" s="148"/>
      <c r="AM4" s="47"/>
      <c r="AN4" s="47"/>
      <c r="AO4" s="148"/>
      <c r="AP4" s="47"/>
      <c r="AQ4" s="47"/>
      <c r="AR4" s="47"/>
      <c r="AU4" s="47"/>
      <c r="AX4" s="47"/>
      <c r="BA4" s="47"/>
    </row>
    <row r="5" spans="1:53" ht="15.75" customHeight="1">
      <c r="A5" s="677" t="s">
        <v>107</v>
      </c>
      <c r="B5" s="680" t="s">
        <v>108</v>
      </c>
      <c r="C5" s="667" t="s">
        <v>7</v>
      </c>
      <c r="D5" s="667"/>
      <c r="E5" s="667" t="s">
        <v>109</v>
      </c>
      <c r="F5" s="668" t="s">
        <v>110</v>
      </c>
      <c r="G5" s="668"/>
      <c r="H5" s="669" t="s">
        <v>111</v>
      </c>
      <c r="I5" s="669"/>
      <c r="J5" s="670" t="s">
        <v>112</v>
      </c>
      <c r="K5" s="671"/>
      <c r="L5" s="672" t="s">
        <v>106</v>
      </c>
      <c r="M5" s="673"/>
      <c r="N5" s="673"/>
      <c r="O5" s="673"/>
      <c r="P5" s="673"/>
      <c r="Q5" s="673"/>
      <c r="R5" s="673"/>
      <c r="S5" s="673"/>
      <c r="T5" s="673"/>
      <c r="U5" s="673"/>
      <c r="V5" s="673"/>
      <c r="W5" s="673"/>
      <c r="X5" s="673"/>
      <c r="Y5" s="673"/>
      <c r="Z5" s="673"/>
      <c r="AA5" s="673"/>
      <c r="AB5" s="673"/>
      <c r="AC5" s="673"/>
      <c r="AD5" s="673"/>
      <c r="AE5" s="673"/>
      <c r="AF5" s="673"/>
      <c r="AG5" s="673"/>
      <c r="AH5" s="673"/>
      <c r="AI5" s="673"/>
      <c r="AJ5" s="673"/>
      <c r="AK5" s="673"/>
      <c r="AL5" s="673"/>
      <c r="AM5" s="673"/>
      <c r="AN5" s="673"/>
      <c r="AO5" s="673"/>
      <c r="AP5" s="673"/>
      <c r="AQ5" s="673"/>
      <c r="AR5" s="673"/>
      <c r="AS5" s="673"/>
      <c r="AT5" s="673"/>
      <c r="AU5" s="673"/>
      <c r="AV5" s="673"/>
      <c r="AW5" s="673"/>
      <c r="AX5" s="673"/>
      <c r="AY5" s="673"/>
      <c r="AZ5" s="673"/>
      <c r="BA5" s="673"/>
    </row>
    <row r="6" spans="1:53" ht="15" customHeight="1">
      <c r="A6" s="678"/>
      <c r="B6" s="681"/>
      <c r="C6" s="683" t="s">
        <v>94</v>
      </c>
      <c r="D6" s="683" t="s">
        <v>95</v>
      </c>
      <c r="E6" s="683"/>
      <c r="F6" s="685" t="s">
        <v>94</v>
      </c>
      <c r="G6" s="685" t="s">
        <v>95</v>
      </c>
      <c r="H6" s="687" t="s">
        <v>94</v>
      </c>
      <c r="I6" s="687" t="s">
        <v>95</v>
      </c>
      <c r="J6" s="689" t="s">
        <v>94</v>
      </c>
      <c r="K6" s="691" t="s">
        <v>95</v>
      </c>
      <c r="L6" s="675" t="s">
        <v>113</v>
      </c>
      <c r="M6" s="674"/>
      <c r="N6" s="674"/>
      <c r="O6" s="674" t="s">
        <v>316</v>
      </c>
      <c r="P6" s="674"/>
      <c r="Q6" s="674"/>
      <c r="R6" s="674" t="s">
        <v>114</v>
      </c>
      <c r="S6" s="674"/>
      <c r="T6" s="674"/>
      <c r="U6" s="674" t="s">
        <v>115</v>
      </c>
      <c r="V6" s="674"/>
      <c r="W6" s="674"/>
      <c r="X6" s="674" t="s">
        <v>116</v>
      </c>
      <c r="Y6" s="674"/>
      <c r="Z6" s="674"/>
      <c r="AA6" s="674" t="s">
        <v>117</v>
      </c>
      <c r="AB6" s="674"/>
      <c r="AC6" s="674"/>
      <c r="AD6" s="674" t="s">
        <v>118</v>
      </c>
      <c r="AE6" s="674"/>
      <c r="AF6" s="674"/>
      <c r="AG6" s="674" t="s">
        <v>317</v>
      </c>
      <c r="AH6" s="674"/>
      <c r="AI6" s="674"/>
      <c r="AJ6" s="674" t="s">
        <v>119</v>
      </c>
      <c r="AK6" s="674"/>
      <c r="AL6" s="674"/>
      <c r="AM6" s="674" t="s">
        <v>120</v>
      </c>
      <c r="AN6" s="674"/>
      <c r="AO6" s="674"/>
      <c r="AP6" s="676" t="s">
        <v>121</v>
      </c>
      <c r="AQ6" s="676"/>
      <c r="AR6" s="676"/>
      <c r="AS6" s="676" t="s">
        <v>122</v>
      </c>
      <c r="AT6" s="676"/>
      <c r="AU6" s="676"/>
      <c r="AV6" s="676" t="s">
        <v>123</v>
      </c>
      <c r="AW6" s="676"/>
      <c r="AX6" s="676"/>
      <c r="AY6" s="676" t="s">
        <v>124</v>
      </c>
      <c r="AZ6" s="676"/>
      <c r="BA6" s="676"/>
    </row>
    <row r="7" spans="1:53" ht="15" customHeight="1">
      <c r="A7" s="679"/>
      <c r="B7" s="682"/>
      <c r="C7" s="684"/>
      <c r="D7" s="684"/>
      <c r="E7" s="684"/>
      <c r="F7" s="686"/>
      <c r="G7" s="686"/>
      <c r="H7" s="688"/>
      <c r="I7" s="688"/>
      <c r="J7" s="690"/>
      <c r="K7" s="692"/>
      <c r="L7" s="301" t="s">
        <v>94</v>
      </c>
      <c r="M7" s="302" t="s">
        <v>95</v>
      </c>
      <c r="N7" s="302" t="s">
        <v>96</v>
      </c>
      <c r="O7" s="302" t="s">
        <v>94</v>
      </c>
      <c r="P7" s="302" t="s">
        <v>95</v>
      </c>
      <c r="Q7" s="302" t="s">
        <v>96</v>
      </c>
      <c r="R7" s="302" t="s">
        <v>94</v>
      </c>
      <c r="S7" s="302" t="s">
        <v>95</v>
      </c>
      <c r="T7" s="302" t="s">
        <v>96</v>
      </c>
      <c r="U7" s="302" t="s">
        <v>94</v>
      </c>
      <c r="V7" s="302" t="s">
        <v>95</v>
      </c>
      <c r="W7" s="302" t="s">
        <v>96</v>
      </c>
      <c r="X7" s="302" t="s">
        <v>94</v>
      </c>
      <c r="Y7" s="302" t="s">
        <v>95</v>
      </c>
      <c r="Z7" s="302" t="s">
        <v>96</v>
      </c>
      <c r="AA7" s="302" t="s">
        <v>94</v>
      </c>
      <c r="AB7" s="302" t="s">
        <v>95</v>
      </c>
      <c r="AC7" s="302" t="s">
        <v>96</v>
      </c>
      <c r="AD7" s="302" t="s">
        <v>94</v>
      </c>
      <c r="AE7" s="302" t="s">
        <v>95</v>
      </c>
      <c r="AF7" s="302" t="s">
        <v>96</v>
      </c>
      <c r="AG7" s="302" t="s">
        <v>94</v>
      </c>
      <c r="AH7" s="302" t="s">
        <v>95</v>
      </c>
      <c r="AI7" s="302" t="s">
        <v>96</v>
      </c>
      <c r="AJ7" s="302" t="s">
        <v>94</v>
      </c>
      <c r="AK7" s="302" t="s">
        <v>95</v>
      </c>
      <c r="AL7" s="302" t="s">
        <v>96</v>
      </c>
      <c r="AM7" s="302" t="s">
        <v>94</v>
      </c>
      <c r="AN7" s="302" t="s">
        <v>95</v>
      </c>
      <c r="AO7" s="302" t="s">
        <v>96</v>
      </c>
      <c r="AP7" s="307" t="s">
        <v>94</v>
      </c>
      <c r="AQ7" s="307" t="s">
        <v>95</v>
      </c>
      <c r="AR7" s="307" t="s">
        <v>96</v>
      </c>
      <c r="AS7" s="307" t="s">
        <v>94</v>
      </c>
      <c r="AT7" s="307" t="s">
        <v>95</v>
      </c>
      <c r="AU7" s="307" t="s">
        <v>96</v>
      </c>
      <c r="AV7" s="307" t="s">
        <v>94</v>
      </c>
      <c r="AW7" s="307" t="s">
        <v>95</v>
      </c>
      <c r="AX7" s="307" t="s">
        <v>96</v>
      </c>
      <c r="AY7" s="307" t="s">
        <v>94</v>
      </c>
      <c r="AZ7" s="307" t="s">
        <v>95</v>
      </c>
      <c r="BA7" s="307" t="s">
        <v>96</v>
      </c>
    </row>
    <row r="8" spans="1:53" ht="15" customHeight="1" thickTop="1">
      <c r="A8" s="285">
        <v>1</v>
      </c>
      <c r="B8" s="286">
        <f>B4</f>
        <v>46143</v>
      </c>
      <c r="C8" s="287">
        <f>F8+H8+J8</f>
        <v>0</v>
      </c>
      <c r="D8" s="287">
        <f>G8+I8+K8</f>
        <v>0</v>
      </c>
      <c r="E8" s="288">
        <f>D8-C8</f>
        <v>0</v>
      </c>
      <c r="F8" s="287">
        <f t="shared" ref="F8:F36" si="0">SUMIF($L$7:$AO$7,$F$6,L8:AO8)</f>
        <v>0</v>
      </c>
      <c r="G8" s="287">
        <f t="shared" ref="G8:G36" si="1">SUMIF($L$7:$AO$7,$G$6,L8:AO8)</f>
        <v>0</v>
      </c>
      <c r="H8" s="287">
        <f t="shared" ref="H8:H36" si="2">SUMIF($AP$7:$BA$7,$H$6,AP8:BA8)</f>
        <v>0</v>
      </c>
      <c r="I8" s="287">
        <f t="shared" ref="I8:I36" si="3">SUMIF($AP$7:$BA$7,$I$6,AP8:BA8)</f>
        <v>0</v>
      </c>
      <c r="J8" s="287"/>
      <c r="K8" s="287"/>
      <c r="L8" s="288">
        <v>0</v>
      </c>
      <c r="M8" s="303">
        <v>0</v>
      </c>
      <c r="N8" s="288">
        <f t="shared" ref="N8" si="4">M8-L8</f>
        <v>0</v>
      </c>
      <c r="O8" s="288">
        <v>0</v>
      </c>
      <c r="P8" s="303">
        <v>0</v>
      </c>
      <c r="Q8" s="288">
        <f t="shared" ref="Q8" si="5">P8-O8</f>
        <v>0</v>
      </c>
      <c r="R8" s="288">
        <v>0</v>
      </c>
      <c r="S8" s="303">
        <v>0</v>
      </c>
      <c r="T8" s="288">
        <f t="shared" ref="T8" si="6">S8-R8</f>
        <v>0</v>
      </c>
      <c r="U8" s="288">
        <v>0</v>
      </c>
      <c r="V8" s="303">
        <v>0</v>
      </c>
      <c r="W8" s="288">
        <f t="shared" ref="W8" si="7">V8-U8</f>
        <v>0</v>
      </c>
      <c r="X8" s="288">
        <v>0</v>
      </c>
      <c r="Y8" s="303">
        <v>0</v>
      </c>
      <c r="Z8" s="288">
        <f t="shared" ref="Z8" si="8">Y8-X8</f>
        <v>0</v>
      </c>
      <c r="AA8" s="288">
        <v>0</v>
      </c>
      <c r="AB8" s="303">
        <v>0</v>
      </c>
      <c r="AC8" s="288">
        <f t="shared" ref="AC8" si="9">AB8-AA8</f>
        <v>0</v>
      </c>
      <c r="AD8" s="288">
        <v>0</v>
      </c>
      <c r="AE8" s="303">
        <v>0</v>
      </c>
      <c r="AF8" s="288">
        <f t="shared" ref="AF8" si="10">AE8-AD8</f>
        <v>0</v>
      </c>
      <c r="AG8" s="288">
        <v>0</v>
      </c>
      <c r="AH8" s="303">
        <v>0</v>
      </c>
      <c r="AI8" s="288">
        <f t="shared" ref="AI8" si="11">AH8-AG8</f>
        <v>0</v>
      </c>
      <c r="AJ8" s="288">
        <v>0</v>
      </c>
      <c r="AK8" s="303">
        <v>0</v>
      </c>
      <c r="AL8" s="288">
        <f t="shared" ref="AL8" si="12">AK8-AJ8</f>
        <v>0</v>
      </c>
      <c r="AM8" s="288">
        <v>0</v>
      </c>
      <c r="AN8" s="303">
        <v>0</v>
      </c>
      <c r="AO8" s="288">
        <f t="shared" ref="AO8" si="13">AN8-AM8</f>
        <v>0</v>
      </c>
      <c r="AP8" s="288">
        <v>0</v>
      </c>
      <c r="AQ8" s="303">
        <v>0</v>
      </c>
      <c r="AR8" s="288">
        <f t="shared" ref="AR8" si="14">AQ8-AP8</f>
        <v>0</v>
      </c>
      <c r="AS8" s="288">
        <v>0</v>
      </c>
      <c r="AT8" s="303">
        <v>0</v>
      </c>
      <c r="AU8" s="288">
        <f t="shared" ref="AU8" si="15">AT8-AS8</f>
        <v>0</v>
      </c>
      <c r="AV8" s="288">
        <v>0</v>
      </c>
      <c r="AW8" s="303">
        <v>0</v>
      </c>
      <c r="AX8" s="288">
        <f t="shared" ref="AX8" si="16">AW8-AV8</f>
        <v>0</v>
      </c>
      <c r="AY8" s="288">
        <v>0</v>
      </c>
      <c r="AZ8" s="303">
        <v>0</v>
      </c>
      <c r="BA8" s="288">
        <f t="shared" ref="BA8" si="17">AZ8-AY8</f>
        <v>0</v>
      </c>
    </row>
    <row r="9" spans="1:53">
      <c r="A9" s="289">
        <f>A8+1</f>
        <v>2</v>
      </c>
      <c r="B9" s="290">
        <f>B8+1</f>
        <v>46144</v>
      </c>
      <c r="C9" s="291">
        <f t="shared" ref="C9:D35" si="18">F9+H9+J9</f>
        <v>0</v>
      </c>
      <c r="D9" s="291">
        <f t="shared" si="18"/>
        <v>0</v>
      </c>
      <c r="E9" s="291">
        <f t="shared" ref="E9:E35" si="19">D9-C9</f>
        <v>0</v>
      </c>
      <c r="F9" s="291">
        <f t="shared" si="0"/>
        <v>0</v>
      </c>
      <c r="G9" s="291">
        <f t="shared" si="1"/>
        <v>0</v>
      </c>
      <c r="H9" s="291">
        <f t="shared" si="2"/>
        <v>0</v>
      </c>
      <c r="I9" s="291">
        <f t="shared" si="3"/>
        <v>0</v>
      </c>
      <c r="J9" s="291"/>
      <c r="K9" s="291"/>
      <c r="L9" s="304">
        <v>0</v>
      </c>
      <c r="M9" s="305">
        <v>0</v>
      </c>
      <c r="N9" s="304">
        <f t="shared" ref="N9:N36" si="20">M9-L9</f>
        <v>0</v>
      </c>
      <c r="O9" s="304">
        <v>0</v>
      </c>
      <c r="P9" s="305">
        <v>0</v>
      </c>
      <c r="Q9" s="304">
        <f t="shared" ref="Q9:Q36" si="21">P9-O9</f>
        <v>0</v>
      </c>
      <c r="R9" s="304">
        <v>0</v>
      </c>
      <c r="S9" s="305">
        <v>0</v>
      </c>
      <c r="T9" s="304">
        <f t="shared" ref="T9:T36" si="22">S9-R9</f>
        <v>0</v>
      </c>
      <c r="U9" s="304">
        <v>0</v>
      </c>
      <c r="V9" s="305">
        <v>0</v>
      </c>
      <c r="W9" s="304">
        <f t="shared" ref="W9:W36" si="23">V9-U9</f>
        <v>0</v>
      </c>
      <c r="X9" s="304">
        <v>0</v>
      </c>
      <c r="Y9" s="305">
        <v>0</v>
      </c>
      <c r="Z9" s="304">
        <f t="shared" ref="Z9:Z36" si="24">Y9-X9</f>
        <v>0</v>
      </c>
      <c r="AA9" s="304">
        <v>0</v>
      </c>
      <c r="AB9" s="305">
        <v>0</v>
      </c>
      <c r="AC9" s="304">
        <f t="shared" ref="AC9:AC36" si="25">AB9-AA9</f>
        <v>0</v>
      </c>
      <c r="AD9" s="304">
        <v>0</v>
      </c>
      <c r="AE9" s="305">
        <v>0</v>
      </c>
      <c r="AF9" s="304">
        <f t="shared" ref="AF9:AF36" si="26">AE9-AD9</f>
        <v>0</v>
      </c>
      <c r="AG9" s="304">
        <v>0</v>
      </c>
      <c r="AH9" s="305">
        <v>0</v>
      </c>
      <c r="AI9" s="304">
        <f t="shared" ref="AI9:AI36" si="27">AH9-AG9</f>
        <v>0</v>
      </c>
      <c r="AJ9" s="304">
        <v>0</v>
      </c>
      <c r="AK9" s="305">
        <v>0</v>
      </c>
      <c r="AL9" s="304">
        <f t="shared" ref="AL9:AL36" si="28">AK9-AJ9</f>
        <v>0</v>
      </c>
      <c r="AM9" s="304">
        <v>0</v>
      </c>
      <c r="AN9" s="305">
        <v>0</v>
      </c>
      <c r="AO9" s="304">
        <f t="shared" ref="AO9:AO36" si="29">AN9-AM9</f>
        <v>0</v>
      </c>
      <c r="AP9" s="304">
        <v>0</v>
      </c>
      <c r="AQ9" s="305">
        <v>0</v>
      </c>
      <c r="AR9" s="304">
        <f t="shared" ref="AR9:AR36" si="30">AQ9-AP9</f>
        <v>0</v>
      </c>
      <c r="AS9" s="304">
        <v>0</v>
      </c>
      <c r="AT9" s="305">
        <v>0</v>
      </c>
      <c r="AU9" s="304">
        <f t="shared" ref="AU9:AU36" si="31">AT9-AS9</f>
        <v>0</v>
      </c>
      <c r="AV9" s="304">
        <v>0</v>
      </c>
      <c r="AW9" s="305">
        <v>0</v>
      </c>
      <c r="AX9" s="304">
        <f t="shared" ref="AX9:AX36" si="32">AW9-AV9</f>
        <v>0</v>
      </c>
      <c r="AY9" s="304">
        <v>0</v>
      </c>
      <c r="AZ9" s="305">
        <v>0</v>
      </c>
      <c r="BA9" s="304">
        <f t="shared" ref="BA9:BA36" si="33">AZ9-AY9</f>
        <v>0</v>
      </c>
    </row>
    <row r="10" spans="1:53">
      <c r="A10" s="289">
        <f t="shared" ref="A10:B25" si="34">A9+1</f>
        <v>3</v>
      </c>
      <c r="B10" s="290">
        <f t="shared" si="34"/>
        <v>46145</v>
      </c>
      <c r="C10" s="291">
        <f t="shared" si="18"/>
        <v>0</v>
      </c>
      <c r="D10" s="291">
        <f t="shared" si="18"/>
        <v>0</v>
      </c>
      <c r="E10" s="291">
        <f t="shared" si="19"/>
        <v>0</v>
      </c>
      <c r="F10" s="291">
        <f t="shared" si="0"/>
        <v>0</v>
      </c>
      <c r="G10" s="291">
        <f t="shared" si="1"/>
        <v>0</v>
      </c>
      <c r="H10" s="291">
        <f t="shared" si="2"/>
        <v>0</v>
      </c>
      <c r="I10" s="291">
        <f t="shared" si="3"/>
        <v>0</v>
      </c>
      <c r="J10" s="291"/>
      <c r="K10" s="291"/>
      <c r="L10" s="304">
        <v>0</v>
      </c>
      <c r="M10" s="305">
        <v>0</v>
      </c>
      <c r="N10" s="304">
        <f t="shared" si="20"/>
        <v>0</v>
      </c>
      <c r="O10" s="304">
        <v>0</v>
      </c>
      <c r="P10" s="305">
        <v>0</v>
      </c>
      <c r="Q10" s="304">
        <f t="shared" si="21"/>
        <v>0</v>
      </c>
      <c r="R10" s="304">
        <v>0</v>
      </c>
      <c r="S10" s="305">
        <v>0</v>
      </c>
      <c r="T10" s="304">
        <f t="shared" si="22"/>
        <v>0</v>
      </c>
      <c r="U10" s="304">
        <v>0</v>
      </c>
      <c r="V10" s="305">
        <v>0</v>
      </c>
      <c r="W10" s="304">
        <f t="shared" si="23"/>
        <v>0</v>
      </c>
      <c r="X10" s="304">
        <v>0</v>
      </c>
      <c r="Y10" s="305">
        <v>0</v>
      </c>
      <c r="Z10" s="304">
        <f t="shared" si="24"/>
        <v>0</v>
      </c>
      <c r="AA10" s="304">
        <v>0</v>
      </c>
      <c r="AB10" s="305">
        <v>0</v>
      </c>
      <c r="AC10" s="304">
        <f t="shared" si="25"/>
        <v>0</v>
      </c>
      <c r="AD10" s="304">
        <v>0</v>
      </c>
      <c r="AE10" s="305">
        <v>0</v>
      </c>
      <c r="AF10" s="304">
        <f t="shared" si="26"/>
        <v>0</v>
      </c>
      <c r="AG10" s="304">
        <v>0</v>
      </c>
      <c r="AH10" s="305">
        <v>0</v>
      </c>
      <c r="AI10" s="304">
        <f t="shared" si="27"/>
        <v>0</v>
      </c>
      <c r="AJ10" s="304">
        <v>0</v>
      </c>
      <c r="AK10" s="305">
        <v>0</v>
      </c>
      <c r="AL10" s="304">
        <f t="shared" si="28"/>
        <v>0</v>
      </c>
      <c r="AM10" s="304">
        <v>0</v>
      </c>
      <c r="AN10" s="305">
        <v>0</v>
      </c>
      <c r="AO10" s="304">
        <f t="shared" si="29"/>
        <v>0</v>
      </c>
      <c r="AP10" s="304">
        <v>0</v>
      </c>
      <c r="AQ10" s="305">
        <v>0</v>
      </c>
      <c r="AR10" s="304">
        <f t="shared" si="30"/>
        <v>0</v>
      </c>
      <c r="AS10" s="304">
        <v>0</v>
      </c>
      <c r="AT10" s="305">
        <v>0</v>
      </c>
      <c r="AU10" s="304">
        <f t="shared" si="31"/>
        <v>0</v>
      </c>
      <c r="AV10" s="304">
        <v>0</v>
      </c>
      <c r="AW10" s="305">
        <v>0</v>
      </c>
      <c r="AX10" s="304">
        <f t="shared" si="32"/>
        <v>0</v>
      </c>
      <c r="AY10" s="304">
        <v>0</v>
      </c>
      <c r="AZ10" s="305">
        <v>0</v>
      </c>
      <c r="BA10" s="304">
        <f t="shared" si="33"/>
        <v>0</v>
      </c>
    </row>
    <row r="11" spans="1:53">
      <c r="A11" s="289">
        <f t="shared" si="34"/>
        <v>4</v>
      </c>
      <c r="B11" s="290">
        <f t="shared" si="34"/>
        <v>46146</v>
      </c>
      <c r="C11" s="291">
        <f t="shared" si="18"/>
        <v>0</v>
      </c>
      <c r="D11" s="291">
        <f t="shared" si="18"/>
        <v>0</v>
      </c>
      <c r="E11" s="291">
        <f t="shared" si="19"/>
        <v>0</v>
      </c>
      <c r="F11" s="291">
        <f t="shared" si="0"/>
        <v>0</v>
      </c>
      <c r="G11" s="291">
        <f t="shared" si="1"/>
        <v>0</v>
      </c>
      <c r="H11" s="291">
        <f t="shared" si="2"/>
        <v>0</v>
      </c>
      <c r="I11" s="291">
        <f t="shared" si="3"/>
        <v>0</v>
      </c>
      <c r="J11" s="291"/>
      <c r="K11" s="291"/>
      <c r="L11" s="304">
        <v>0</v>
      </c>
      <c r="M11" s="305">
        <v>0</v>
      </c>
      <c r="N11" s="304">
        <f t="shared" si="20"/>
        <v>0</v>
      </c>
      <c r="O11" s="304">
        <v>0</v>
      </c>
      <c r="P11" s="305">
        <v>0</v>
      </c>
      <c r="Q11" s="304">
        <f t="shared" si="21"/>
        <v>0</v>
      </c>
      <c r="R11" s="304">
        <v>0</v>
      </c>
      <c r="S11" s="305">
        <v>0</v>
      </c>
      <c r="T11" s="304">
        <f t="shared" si="22"/>
        <v>0</v>
      </c>
      <c r="U11" s="304">
        <v>0</v>
      </c>
      <c r="V11" s="305">
        <v>0</v>
      </c>
      <c r="W11" s="304">
        <f t="shared" si="23"/>
        <v>0</v>
      </c>
      <c r="X11" s="304">
        <v>0</v>
      </c>
      <c r="Y11" s="305">
        <v>0</v>
      </c>
      <c r="Z11" s="304">
        <f t="shared" si="24"/>
        <v>0</v>
      </c>
      <c r="AA11" s="304">
        <v>0</v>
      </c>
      <c r="AB11" s="305">
        <v>0</v>
      </c>
      <c r="AC11" s="304">
        <f t="shared" si="25"/>
        <v>0</v>
      </c>
      <c r="AD11" s="304">
        <v>0</v>
      </c>
      <c r="AE11" s="305">
        <v>0</v>
      </c>
      <c r="AF11" s="304">
        <f t="shared" si="26"/>
        <v>0</v>
      </c>
      <c r="AG11" s="304">
        <v>0</v>
      </c>
      <c r="AH11" s="305">
        <v>0</v>
      </c>
      <c r="AI11" s="304">
        <f t="shared" si="27"/>
        <v>0</v>
      </c>
      <c r="AJ11" s="304">
        <v>0</v>
      </c>
      <c r="AK11" s="305">
        <v>0</v>
      </c>
      <c r="AL11" s="304">
        <f t="shared" si="28"/>
        <v>0</v>
      </c>
      <c r="AM11" s="304">
        <v>0</v>
      </c>
      <c r="AN11" s="305">
        <v>0</v>
      </c>
      <c r="AO11" s="304">
        <f t="shared" si="29"/>
        <v>0</v>
      </c>
      <c r="AP11" s="304">
        <v>0</v>
      </c>
      <c r="AQ11" s="305">
        <v>0</v>
      </c>
      <c r="AR11" s="304">
        <f t="shared" si="30"/>
        <v>0</v>
      </c>
      <c r="AS11" s="304">
        <v>0</v>
      </c>
      <c r="AT11" s="305">
        <v>0</v>
      </c>
      <c r="AU11" s="304">
        <f t="shared" si="31"/>
        <v>0</v>
      </c>
      <c r="AV11" s="304">
        <v>0</v>
      </c>
      <c r="AW11" s="305">
        <v>0</v>
      </c>
      <c r="AX11" s="304">
        <f t="shared" si="32"/>
        <v>0</v>
      </c>
      <c r="AY11" s="304">
        <v>0</v>
      </c>
      <c r="AZ11" s="305">
        <v>0</v>
      </c>
      <c r="BA11" s="304">
        <f t="shared" si="33"/>
        <v>0</v>
      </c>
    </row>
    <row r="12" spans="1:53">
      <c r="A12" s="289">
        <f t="shared" si="34"/>
        <v>5</v>
      </c>
      <c r="B12" s="290">
        <f t="shared" si="34"/>
        <v>46147</v>
      </c>
      <c r="C12" s="291">
        <f t="shared" si="18"/>
        <v>0</v>
      </c>
      <c r="D12" s="291">
        <f t="shared" si="18"/>
        <v>0</v>
      </c>
      <c r="E12" s="291">
        <f t="shared" si="19"/>
        <v>0</v>
      </c>
      <c r="F12" s="291">
        <f t="shared" si="0"/>
        <v>0</v>
      </c>
      <c r="G12" s="291">
        <f t="shared" si="1"/>
        <v>0</v>
      </c>
      <c r="H12" s="291">
        <f t="shared" si="2"/>
        <v>0</v>
      </c>
      <c r="I12" s="291">
        <f t="shared" si="3"/>
        <v>0</v>
      </c>
      <c r="J12" s="291"/>
      <c r="K12" s="291"/>
      <c r="L12" s="304">
        <v>0</v>
      </c>
      <c r="M12" s="305">
        <v>0</v>
      </c>
      <c r="N12" s="304">
        <f t="shared" si="20"/>
        <v>0</v>
      </c>
      <c r="O12" s="304">
        <v>0</v>
      </c>
      <c r="P12" s="305">
        <v>0</v>
      </c>
      <c r="Q12" s="304">
        <f t="shared" si="21"/>
        <v>0</v>
      </c>
      <c r="R12" s="304">
        <v>0</v>
      </c>
      <c r="S12" s="305">
        <v>0</v>
      </c>
      <c r="T12" s="304">
        <f t="shared" si="22"/>
        <v>0</v>
      </c>
      <c r="U12" s="304">
        <v>0</v>
      </c>
      <c r="V12" s="305">
        <v>0</v>
      </c>
      <c r="W12" s="304">
        <f t="shared" si="23"/>
        <v>0</v>
      </c>
      <c r="X12" s="304">
        <v>0</v>
      </c>
      <c r="Y12" s="305">
        <v>0</v>
      </c>
      <c r="Z12" s="304">
        <f t="shared" si="24"/>
        <v>0</v>
      </c>
      <c r="AA12" s="304">
        <v>0</v>
      </c>
      <c r="AB12" s="305">
        <v>0</v>
      </c>
      <c r="AC12" s="304">
        <f t="shared" si="25"/>
        <v>0</v>
      </c>
      <c r="AD12" s="304">
        <v>0</v>
      </c>
      <c r="AE12" s="305">
        <v>0</v>
      </c>
      <c r="AF12" s="304">
        <f t="shared" si="26"/>
        <v>0</v>
      </c>
      <c r="AG12" s="304">
        <v>0</v>
      </c>
      <c r="AH12" s="305">
        <v>0</v>
      </c>
      <c r="AI12" s="304">
        <f t="shared" si="27"/>
        <v>0</v>
      </c>
      <c r="AJ12" s="304">
        <v>0</v>
      </c>
      <c r="AK12" s="305">
        <v>0</v>
      </c>
      <c r="AL12" s="304">
        <f t="shared" si="28"/>
        <v>0</v>
      </c>
      <c r="AM12" s="304">
        <v>0</v>
      </c>
      <c r="AN12" s="305">
        <v>0</v>
      </c>
      <c r="AO12" s="304">
        <f t="shared" si="29"/>
        <v>0</v>
      </c>
      <c r="AP12" s="304">
        <v>0</v>
      </c>
      <c r="AQ12" s="305">
        <v>0</v>
      </c>
      <c r="AR12" s="304">
        <f t="shared" si="30"/>
        <v>0</v>
      </c>
      <c r="AS12" s="304">
        <v>0</v>
      </c>
      <c r="AT12" s="305">
        <v>0</v>
      </c>
      <c r="AU12" s="304">
        <f t="shared" si="31"/>
        <v>0</v>
      </c>
      <c r="AV12" s="304">
        <v>0</v>
      </c>
      <c r="AW12" s="305">
        <v>0</v>
      </c>
      <c r="AX12" s="304">
        <f t="shared" si="32"/>
        <v>0</v>
      </c>
      <c r="AY12" s="304">
        <v>0</v>
      </c>
      <c r="AZ12" s="305">
        <v>0</v>
      </c>
      <c r="BA12" s="304">
        <f t="shared" si="33"/>
        <v>0</v>
      </c>
    </row>
    <row r="13" spans="1:53">
      <c r="A13" s="289">
        <f t="shared" si="34"/>
        <v>6</v>
      </c>
      <c r="B13" s="290">
        <f t="shared" si="34"/>
        <v>46148</v>
      </c>
      <c r="C13" s="291">
        <f t="shared" si="18"/>
        <v>0</v>
      </c>
      <c r="D13" s="291">
        <f t="shared" si="18"/>
        <v>0</v>
      </c>
      <c r="E13" s="291">
        <f t="shared" si="19"/>
        <v>0</v>
      </c>
      <c r="F13" s="291">
        <f t="shared" si="0"/>
        <v>0</v>
      </c>
      <c r="G13" s="291">
        <f t="shared" si="1"/>
        <v>0</v>
      </c>
      <c r="H13" s="291">
        <f t="shared" si="2"/>
        <v>0</v>
      </c>
      <c r="I13" s="291">
        <f t="shared" si="3"/>
        <v>0</v>
      </c>
      <c r="J13" s="291"/>
      <c r="K13" s="291"/>
      <c r="L13" s="304">
        <v>0</v>
      </c>
      <c r="M13" s="305">
        <v>0</v>
      </c>
      <c r="N13" s="304">
        <f t="shared" si="20"/>
        <v>0</v>
      </c>
      <c r="O13" s="304">
        <v>0</v>
      </c>
      <c r="P13" s="305">
        <v>0</v>
      </c>
      <c r="Q13" s="304">
        <f t="shared" si="21"/>
        <v>0</v>
      </c>
      <c r="R13" s="304">
        <v>0</v>
      </c>
      <c r="S13" s="305">
        <v>0</v>
      </c>
      <c r="T13" s="304">
        <f t="shared" si="22"/>
        <v>0</v>
      </c>
      <c r="U13" s="304">
        <v>0</v>
      </c>
      <c r="V13" s="305">
        <v>0</v>
      </c>
      <c r="W13" s="304">
        <f t="shared" si="23"/>
        <v>0</v>
      </c>
      <c r="X13" s="304">
        <v>0</v>
      </c>
      <c r="Y13" s="305">
        <v>0</v>
      </c>
      <c r="Z13" s="304">
        <f t="shared" si="24"/>
        <v>0</v>
      </c>
      <c r="AA13" s="304">
        <v>0</v>
      </c>
      <c r="AB13" s="305">
        <v>0</v>
      </c>
      <c r="AC13" s="304">
        <f t="shared" si="25"/>
        <v>0</v>
      </c>
      <c r="AD13" s="304">
        <v>0</v>
      </c>
      <c r="AE13" s="305">
        <v>0</v>
      </c>
      <c r="AF13" s="304">
        <f t="shared" si="26"/>
        <v>0</v>
      </c>
      <c r="AG13" s="304">
        <v>0</v>
      </c>
      <c r="AH13" s="305">
        <v>0</v>
      </c>
      <c r="AI13" s="304">
        <f t="shared" si="27"/>
        <v>0</v>
      </c>
      <c r="AJ13" s="304">
        <v>0</v>
      </c>
      <c r="AK13" s="305">
        <v>0</v>
      </c>
      <c r="AL13" s="304">
        <f t="shared" si="28"/>
        <v>0</v>
      </c>
      <c r="AM13" s="304">
        <v>0</v>
      </c>
      <c r="AN13" s="305">
        <v>0</v>
      </c>
      <c r="AO13" s="304">
        <f t="shared" si="29"/>
        <v>0</v>
      </c>
      <c r="AP13" s="304">
        <v>0</v>
      </c>
      <c r="AQ13" s="305">
        <v>0</v>
      </c>
      <c r="AR13" s="304">
        <f t="shared" si="30"/>
        <v>0</v>
      </c>
      <c r="AS13" s="304">
        <v>0</v>
      </c>
      <c r="AT13" s="305">
        <v>0</v>
      </c>
      <c r="AU13" s="304">
        <f t="shared" si="31"/>
        <v>0</v>
      </c>
      <c r="AV13" s="304">
        <v>0</v>
      </c>
      <c r="AW13" s="305">
        <v>0</v>
      </c>
      <c r="AX13" s="304">
        <f t="shared" si="32"/>
        <v>0</v>
      </c>
      <c r="AY13" s="304">
        <v>0</v>
      </c>
      <c r="AZ13" s="305">
        <v>0</v>
      </c>
      <c r="BA13" s="304">
        <f t="shared" si="33"/>
        <v>0</v>
      </c>
    </row>
    <row r="14" spans="1:53">
      <c r="A14" s="289">
        <f t="shared" si="34"/>
        <v>7</v>
      </c>
      <c r="B14" s="290">
        <f t="shared" si="34"/>
        <v>46149</v>
      </c>
      <c r="C14" s="291">
        <f t="shared" si="18"/>
        <v>0</v>
      </c>
      <c r="D14" s="291">
        <f t="shared" si="18"/>
        <v>0</v>
      </c>
      <c r="E14" s="291">
        <f t="shared" si="19"/>
        <v>0</v>
      </c>
      <c r="F14" s="291">
        <f t="shared" si="0"/>
        <v>0</v>
      </c>
      <c r="G14" s="291">
        <f t="shared" si="1"/>
        <v>0</v>
      </c>
      <c r="H14" s="291">
        <f t="shared" si="2"/>
        <v>0</v>
      </c>
      <c r="I14" s="291">
        <f t="shared" si="3"/>
        <v>0</v>
      </c>
      <c r="J14" s="291"/>
      <c r="K14" s="291"/>
      <c r="L14" s="304">
        <v>0</v>
      </c>
      <c r="M14" s="305">
        <v>0</v>
      </c>
      <c r="N14" s="304">
        <f t="shared" si="20"/>
        <v>0</v>
      </c>
      <c r="O14" s="304">
        <v>0</v>
      </c>
      <c r="P14" s="305">
        <v>0</v>
      </c>
      <c r="Q14" s="304">
        <f t="shared" si="21"/>
        <v>0</v>
      </c>
      <c r="R14" s="304">
        <v>0</v>
      </c>
      <c r="S14" s="305">
        <v>0</v>
      </c>
      <c r="T14" s="304">
        <f t="shared" si="22"/>
        <v>0</v>
      </c>
      <c r="U14" s="304">
        <v>0</v>
      </c>
      <c r="V14" s="305">
        <v>0</v>
      </c>
      <c r="W14" s="304">
        <f t="shared" si="23"/>
        <v>0</v>
      </c>
      <c r="X14" s="304">
        <v>0</v>
      </c>
      <c r="Y14" s="305">
        <v>0</v>
      </c>
      <c r="Z14" s="304">
        <f t="shared" si="24"/>
        <v>0</v>
      </c>
      <c r="AA14" s="304">
        <v>0</v>
      </c>
      <c r="AB14" s="305">
        <v>0</v>
      </c>
      <c r="AC14" s="304">
        <f t="shared" si="25"/>
        <v>0</v>
      </c>
      <c r="AD14" s="304">
        <v>0</v>
      </c>
      <c r="AE14" s="305">
        <v>0</v>
      </c>
      <c r="AF14" s="304">
        <f t="shared" si="26"/>
        <v>0</v>
      </c>
      <c r="AG14" s="304">
        <v>0</v>
      </c>
      <c r="AH14" s="305">
        <v>0</v>
      </c>
      <c r="AI14" s="304">
        <f t="shared" si="27"/>
        <v>0</v>
      </c>
      <c r="AJ14" s="304">
        <v>0</v>
      </c>
      <c r="AK14" s="305">
        <v>0</v>
      </c>
      <c r="AL14" s="304">
        <f t="shared" si="28"/>
        <v>0</v>
      </c>
      <c r="AM14" s="304">
        <v>0</v>
      </c>
      <c r="AN14" s="305">
        <v>0</v>
      </c>
      <c r="AO14" s="304">
        <f t="shared" si="29"/>
        <v>0</v>
      </c>
      <c r="AP14" s="304">
        <v>0</v>
      </c>
      <c r="AQ14" s="305">
        <v>0</v>
      </c>
      <c r="AR14" s="304">
        <f t="shared" si="30"/>
        <v>0</v>
      </c>
      <c r="AS14" s="304">
        <v>0</v>
      </c>
      <c r="AT14" s="305">
        <v>0</v>
      </c>
      <c r="AU14" s="304">
        <f t="shared" si="31"/>
        <v>0</v>
      </c>
      <c r="AV14" s="304">
        <v>0</v>
      </c>
      <c r="AW14" s="305">
        <v>0</v>
      </c>
      <c r="AX14" s="304">
        <f t="shared" si="32"/>
        <v>0</v>
      </c>
      <c r="AY14" s="304">
        <v>0</v>
      </c>
      <c r="AZ14" s="305">
        <v>0</v>
      </c>
      <c r="BA14" s="304">
        <f t="shared" si="33"/>
        <v>0</v>
      </c>
    </row>
    <row r="15" spans="1:53">
      <c r="A15" s="289">
        <f t="shared" si="34"/>
        <v>8</v>
      </c>
      <c r="B15" s="290">
        <f t="shared" si="34"/>
        <v>46150</v>
      </c>
      <c r="C15" s="291">
        <f t="shared" si="18"/>
        <v>0</v>
      </c>
      <c r="D15" s="291">
        <f t="shared" si="18"/>
        <v>0</v>
      </c>
      <c r="E15" s="291">
        <f t="shared" si="19"/>
        <v>0</v>
      </c>
      <c r="F15" s="291">
        <f t="shared" si="0"/>
        <v>0</v>
      </c>
      <c r="G15" s="291">
        <f t="shared" si="1"/>
        <v>0</v>
      </c>
      <c r="H15" s="291">
        <f t="shared" si="2"/>
        <v>0</v>
      </c>
      <c r="I15" s="291">
        <f t="shared" si="3"/>
        <v>0</v>
      </c>
      <c r="J15" s="291"/>
      <c r="K15" s="291"/>
      <c r="L15" s="304">
        <v>0</v>
      </c>
      <c r="M15" s="305">
        <v>0</v>
      </c>
      <c r="N15" s="304">
        <f t="shared" si="20"/>
        <v>0</v>
      </c>
      <c r="O15" s="304">
        <v>0</v>
      </c>
      <c r="P15" s="305">
        <v>0</v>
      </c>
      <c r="Q15" s="304">
        <f t="shared" si="21"/>
        <v>0</v>
      </c>
      <c r="R15" s="304">
        <v>0</v>
      </c>
      <c r="S15" s="305">
        <v>0</v>
      </c>
      <c r="T15" s="304">
        <f t="shared" si="22"/>
        <v>0</v>
      </c>
      <c r="U15" s="304">
        <v>0</v>
      </c>
      <c r="V15" s="305">
        <v>0</v>
      </c>
      <c r="W15" s="304">
        <f t="shared" si="23"/>
        <v>0</v>
      </c>
      <c r="X15" s="304">
        <v>0</v>
      </c>
      <c r="Y15" s="305">
        <v>0</v>
      </c>
      <c r="Z15" s="304">
        <f t="shared" si="24"/>
        <v>0</v>
      </c>
      <c r="AA15" s="304">
        <v>0</v>
      </c>
      <c r="AB15" s="305">
        <v>0</v>
      </c>
      <c r="AC15" s="304">
        <f t="shared" si="25"/>
        <v>0</v>
      </c>
      <c r="AD15" s="304">
        <v>0</v>
      </c>
      <c r="AE15" s="305">
        <v>0</v>
      </c>
      <c r="AF15" s="304">
        <f t="shared" si="26"/>
        <v>0</v>
      </c>
      <c r="AG15" s="304">
        <v>0</v>
      </c>
      <c r="AH15" s="305">
        <v>0</v>
      </c>
      <c r="AI15" s="304">
        <f t="shared" si="27"/>
        <v>0</v>
      </c>
      <c r="AJ15" s="304">
        <v>0</v>
      </c>
      <c r="AK15" s="305">
        <v>0</v>
      </c>
      <c r="AL15" s="304">
        <f t="shared" si="28"/>
        <v>0</v>
      </c>
      <c r="AM15" s="304">
        <v>0</v>
      </c>
      <c r="AN15" s="305">
        <v>0</v>
      </c>
      <c r="AO15" s="304">
        <f t="shared" si="29"/>
        <v>0</v>
      </c>
      <c r="AP15" s="304">
        <v>0</v>
      </c>
      <c r="AQ15" s="305">
        <v>0</v>
      </c>
      <c r="AR15" s="304">
        <f t="shared" si="30"/>
        <v>0</v>
      </c>
      <c r="AS15" s="304">
        <v>0</v>
      </c>
      <c r="AT15" s="305">
        <v>0</v>
      </c>
      <c r="AU15" s="304">
        <f t="shared" si="31"/>
        <v>0</v>
      </c>
      <c r="AV15" s="304">
        <v>0</v>
      </c>
      <c r="AW15" s="305">
        <v>0</v>
      </c>
      <c r="AX15" s="304">
        <f t="shared" si="32"/>
        <v>0</v>
      </c>
      <c r="AY15" s="304">
        <v>0</v>
      </c>
      <c r="AZ15" s="305">
        <v>0</v>
      </c>
      <c r="BA15" s="304">
        <f t="shared" si="33"/>
        <v>0</v>
      </c>
    </row>
    <row r="16" spans="1:53">
      <c r="A16" s="289">
        <f t="shared" si="34"/>
        <v>9</v>
      </c>
      <c r="B16" s="290">
        <f t="shared" si="34"/>
        <v>46151</v>
      </c>
      <c r="C16" s="291">
        <f t="shared" si="18"/>
        <v>0</v>
      </c>
      <c r="D16" s="291">
        <f t="shared" si="18"/>
        <v>0</v>
      </c>
      <c r="E16" s="291">
        <f t="shared" si="19"/>
        <v>0</v>
      </c>
      <c r="F16" s="291">
        <f t="shared" si="0"/>
        <v>0</v>
      </c>
      <c r="G16" s="291">
        <f t="shared" si="1"/>
        <v>0</v>
      </c>
      <c r="H16" s="291">
        <f t="shared" si="2"/>
        <v>0</v>
      </c>
      <c r="I16" s="291">
        <f t="shared" si="3"/>
        <v>0</v>
      </c>
      <c r="J16" s="291"/>
      <c r="K16" s="291"/>
      <c r="L16" s="304">
        <v>0</v>
      </c>
      <c r="M16" s="305">
        <v>0</v>
      </c>
      <c r="N16" s="304">
        <f t="shared" si="20"/>
        <v>0</v>
      </c>
      <c r="O16" s="304">
        <v>0</v>
      </c>
      <c r="P16" s="305">
        <v>0</v>
      </c>
      <c r="Q16" s="304">
        <f t="shared" si="21"/>
        <v>0</v>
      </c>
      <c r="R16" s="304">
        <v>0</v>
      </c>
      <c r="S16" s="305">
        <v>0</v>
      </c>
      <c r="T16" s="304">
        <f t="shared" si="22"/>
        <v>0</v>
      </c>
      <c r="U16" s="304">
        <v>0</v>
      </c>
      <c r="V16" s="305">
        <v>0</v>
      </c>
      <c r="W16" s="304">
        <f t="shared" si="23"/>
        <v>0</v>
      </c>
      <c r="X16" s="304">
        <v>0</v>
      </c>
      <c r="Y16" s="305">
        <v>0</v>
      </c>
      <c r="Z16" s="304">
        <f t="shared" si="24"/>
        <v>0</v>
      </c>
      <c r="AA16" s="304">
        <v>0</v>
      </c>
      <c r="AB16" s="305">
        <v>0</v>
      </c>
      <c r="AC16" s="304">
        <f t="shared" si="25"/>
        <v>0</v>
      </c>
      <c r="AD16" s="304">
        <v>0</v>
      </c>
      <c r="AE16" s="305">
        <v>0</v>
      </c>
      <c r="AF16" s="304">
        <f t="shared" si="26"/>
        <v>0</v>
      </c>
      <c r="AG16" s="304">
        <v>0</v>
      </c>
      <c r="AH16" s="305">
        <v>0</v>
      </c>
      <c r="AI16" s="304">
        <f t="shared" si="27"/>
        <v>0</v>
      </c>
      <c r="AJ16" s="304">
        <v>0</v>
      </c>
      <c r="AK16" s="305">
        <v>0</v>
      </c>
      <c r="AL16" s="304">
        <f t="shared" si="28"/>
        <v>0</v>
      </c>
      <c r="AM16" s="304">
        <v>0</v>
      </c>
      <c r="AN16" s="305">
        <v>0</v>
      </c>
      <c r="AO16" s="304">
        <f t="shared" si="29"/>
        <v>0</v>
      </c>
      <c r="AP16" s="304">
        <v>0</v>
      </c>
      <c r="AQ16" s="305">
        <v>0</v>
      </c>
      <c r="AR16" s="304">
        <f t="shared" si="30"/>
        <v>0</v>
      </c>
      <c r="AS16" s="304">
        <v>0</v>
      </c>
      <c r="AT16" s="305">
        <v>0</v>
      </c>
      <c r="AU16" s="304">
        <f t="shared" si="31"/>
        <v>0</v>
      </c>
      <c r="AV16" s="304">
        <v>0</v>
      </c>
      <c r="AW16" s="305">
        <v>0</v>
      </c>
      <c r="AX16" s="304">
        <f t="shared" si="32"/>
        <v>0</v>
      </c>
      <c r="AY16" s="304">
        <v>0</v>
      </c>
      <c r="AZ16" s="305">
        <v>0</v>
      </c>
      <c r="BA16" s="304">
        <f t="shared" si="33"/>
        <v>0</v>
      </c>
    </row>
    <row r="17" spans="1:53">
      <c r="A17" s="289">
        <f t="shared" si="34"/>
        <v>10</v>
      </c>
      <c r="B17" s="290">
        <f t="shared" si="34"/>
        <v>46152</v>
      </c>
      <c r="C17" s="291">
        <f t="shared" si="18"/>
        <v>0</v>
      </c>
      <c r="D17" s="291">
        <f t="shared" si="18"/>
        <v>0</v>
      </c>
      <c r="E17" s="291">
        <f t="shared" si="19"/>
        <v>0</v>
      </c>
      <c r="F17" s="291">
        <f t="shared" si="0"/>
        <v>0</v>
      </c>
      <c r="G17" s="291">
        <f t="shared" si="1"/>
        <v>0</v>
      </c>
      <c r="H17" s="291">
        <f t="shared" si="2"/>
        <v>0</v>
      </c>
      <c r="I17" s="291">
        <f t="shared" si="3"/>
        <v>0</v>
      </c>
      <c r="J17" s="291"/>
      <c r="K17" s="291"/>
      <c r="L17" s="304">
        <v>0</v>
      </c>
      <c r="M17" s="305">
        <v>0</v>
      </c>
      <c r="N17" s="304">
        <f t="shared" si="20"/>
        <v>0</v>
      </c>
      <c r="O17" s="304">
        <v>0</v>
      </c>
      <c r="P17" s="305">
        <v>0</v>
      </c>
      <c r="Q17" s="304">
        <f t="shared" si="21"/>
        <v>0</v>
      </c>
      <c r="R17" s="304">
        <v>0</v>
      </c>
      <c r="S17" s="305">
        <v>0</v>
      </c>
      <c r="T17" s="304">
        <f t="shared" si="22"/>
        <v>0</v>
      </c>
      <c r="U17" s="304">
        <v>0</v>
      </c>
      <c r="V17" s="305">
        <v>0</v>
      </c>
      <c r="W17" s="304">
        <f t="shared" si="23"/>
        <v>0</v>
      </c>
      <c r="X17" s="304">
        <v>0</v>
      </c>
      <c r="Y17" s="305">
        <v>0</v>
      </c>
      <c r="Z17" s="304">
        <f t="shared" si="24"/>
        <v>0</v>
      </c>
      <c r="AA17" s="304">
        <v>0</v>
      </c>
      <c r="AB17" s="305">
        <v>0</v>
      </c>
      <c r="AC17" s="304">
        <f t="shared" si="25"/>
        <v>0</v>
      </c>
      <c r="AD17" s="304">
        <v>0</v>
      </c>
      <c r="AE17" s="305">
        <v>0</v>
      </c>
      <c r="AF17" s="304">
        <f t="shared" si="26"/>
        <v>0</v>
      </c>
      <c r="AG17" s="304">
        <v>0</v>
      </c>
      <c r="AH17" s="305">
        <v>0</v>
      </c>
      <c r="AI17" s="304">
        <f t="shared" si="27"/>
        <v>0</v>
      </c>
      <c r="AJ17" s="304">
        <v>0</v>
      </c>
      <c r="AK17" s="305">
        <v>0</v>
      </c>
      <c r="AL17" s="304">
        <f t="shared" si="28"/>
        <v>0</v>
      </c>
      <c r="AM17" s="304">
        <v>0</v>
      </c>
      <c r="AN17" s="305">
        <v>0</v>
      </c>
      <c r="AO17" s="304">
        <f t="shared" si="29"/>
        <v>0</v>
      </c>
      <c r="AP17" s="304">
        <v>0</v>
      </c>
      <c r="AQ17" s="305">
        <v>0</v>
      </c>
      <c r="AR17" s="304">
        <f t="shared" si="30"/>
        <v>0</v>
      </c>
      <c r="AS17" s="304">
        <v>0</v>
      </c>
      <c r="AT17" s="305">
        <v>0</v>
      </c>
      <c r="AU17" s="304">
        <f t="shared" si="31"/>
        <v>0</v>
      </c>
      <c r="AV17" s="304">
        <v>0</v>
      </c>
      <c r="AW17" s="305">
        <v>0</v>
      </c>
      <c r="AX17" s="304">
        <f t="shared" si="32"/>
        <v>0</v>
      </c>
      <c r="AY17" s="304">
        <v>0</v>
      </c>
      <c r="AZ17" s="305">
        <v>0</v>
      </c>
      <c r="BA17" s="304">
        <f t="shared" si="33"/>
        <v>0</v>
      </c>
    </row>
    <row r="18" spans="1:53">
      <c r="A18" s="289">
        <f t="shared" si="34"/>
        <v>11</v>
      </c>
      <c r="B18" s="290">
        <f t="shared" si="34"/>
        <v>46153</v>
      </c>
      <c r="C18" s="291">
        <f t="shared" si="18"/>
        <v>0</v>
      </c>
      <c r="D18" s="291">
        <f t="shared" si="18"/>
        <v>0</v>
      </c>
      <c r="E18" s="291">
        <f t="shared" si="19"/>
        <v>0</v>
      </c>
      <c r="F18" s="291">
        <f t="shared" si="0"/>
        <v>0</v>
      </c>
      <c r="G18" s="291">
        <f t="shared" si="1"/>
        <v>0</v>
      </c>
      <c r="H18" s="291">
        <f t="shared" si="2"/>
        <v>0</v>
      </c>
      <c r="I18" s="291">
        <f t="shared" si="3"/>
        <v>0</v>
      </c>
      <c r="J18" s="291"/>
      <c r="K18" s="291"/>
      <c r="L18" s="304">
        <v>0</v>
      </c>
      <c r="M18" s="305">
        <v>0</v>
      </c>
      <c r="N18" s="304">
        <f t="shared" si="20"/>
        <v>0</v>
      </c>
      <c r="O18" s="304">
        <v>0</v>
      </c>
      <c r="P18" s="305">
        <v>0</v>
      </c>
      <c r="Q18" s="304">
        <f t="shared" si="21"/>
        <v>0</v>
      </c>
      <c r="R18" s="304">
        <v>0</v>
      </c>
      <c r="S18" s="305">
        <v>0</v>
      </c>
      <c r="T18" s="304">
        <f t="shared" si="22"/>
        <v>0</v>
      </c>
      <c r="U18" s="304">
        <v>0</v>
      </c>
      <c r="V18" s="305">
        <v>0</v>
      </c>
      <c r="W18" s="304">
        <f t="shared" si="23"/>
        <v>0</v>
      </c>
      <c r="X18" s="304">
        <v>0</v>
      </c>
      <c r="Y18" s="305">
        <v>0</v>
      </c>
      <c r="Z18" s="304">
        <f t="shared" si="24"/>
        <v>0</v>
      </c>
      <c r="AA18" s="304">
        <v>0</v>
      </c>
      <c r="AB18" s="305">
        <v>0</v>
      </c>
      <c r="AC18" s="304">
        <f t="shared" si="25"/>
        <v>0</v>
      </c>
      <c r="AD18" s="304">
        <v>0</v>
      </c>
      <c r="AE18" s="305">
        <v>0</v>
      </c>
      <c r="AF18" s="304">
        <f t="shared" si="26"/>
        <v>0</v>
      </c>
      <c r="AG18" s="304">
        <v>0</v>
      </c>
      <c r="AH18" s="305">
        <v>0</v>
      </c>
      <c r="AI18" s="304">
        <f t="shared" si="27"/>
        <v>0</v>
      </c>
      <c r="AJ18" s="304">
        <v>0</v>
      </c>
      <c r="AK18" s="305">
        <v>0</v>
      </c>
      <c r="AL18" s="304">
        <f t="shared" si="28"/>
        <v>0</v>
      </c>
      <c r="AM18" s="304">
        <v>0</v>
      </c>
      <c r="AN18" s="305">
        <v>0</v>
      </c>
      <c r="AO18" s="304">
        <f t="shared" si="29"/>
        <v>0</v>
      </c>
      <c r="AP18" s="304">
        <v>0</v>
      </c>
      <c r="AQ18" s="305">
        <v>0</v>
      </c>
      <c r="AR18" s="304">
        <f t="shared" si="30"/>
        <v>0</v>
      </c>
      <c r="AS18" s="304">
        <v>0</v>
      </c>
      <c r="AT18" s="305">
        <v>0</v>
      </c>
      <c r="AU18" s="304">
        <f t="shared" si="31"/>
        <v>0</v>
      </c>
      <c r="AV18" s="304">
        <v>0</v>
      </c>
      <c r="AW18" s="305">
        <v>0</v>
      </c>
      <c r="AX18" s="304">
        <f t="shared" si="32"/>
        <v>0</v>
      </c>
      <c r="AY18" s="304">
        <v>0</v>
      </c>
      <c r="AZ18" s="305">
        <v>0</v>
      </c>
      <c r="BA18" s="304">
        <f t="shared" si="33"/>
        <v>0</v>
      </c>
    </row>
    <row r="19" spans="1:53">
      <c r="A19" s="289">
        <f t="shared" si="34"/>
        <v>12</v>
      </c>
      <c r="B19" s="290">
        <f t="shared" si="34"/>
        <v>46154</v>
      </c>
      <c r="C19" s="291">
        <f t="shared" si="18"/>
        <v>0</v>
      </c>
      <c r="D19" s="291">
        <f t="shared" si="18"/>
        <v>0</v>
      </c>
      <c r="E19" s="291">
        <f t="shared" si="19"/>
        <v>0</v>
      </c>
      <c r="F19" s="291">
        <f t="shared" si="0"/>
        <v>0</v>
      </c>
      <c r="G19" s="291">
        <f t="shared" si="1"/>
        <v>0</v>
      </c>
      <c r="H19" s="291">
        <f t="shared" si="2"/>
        <v>0</v>
      </c>
      <c r="I19" s="291">
        <f t="shared" si="3"/>
        <v>0</v>
      </c>
      <c r="J19" s="291"/>
      <c r="K19" s="291"/>
      <c r="L19" s="304">
        <v>0</v>
      </c>
      <c r="M19" s="305">
        <v>0</v>
      </c>
      <c r="N19" s="304">
        <f t="shared" si="20"/>
        <v>0</v>
      </c>
      <c r="O19" s="304">
        <v>0</v>
      </c>
      <c r="P19" s="305">
        <v>0</v>
      </c>
      <c r="Q19" s="304">
        <f t="shared" si="21"/>
        <v>0</v>
      </c>
      <c r="R19" s="304">
        <v>0</v>
      </c>
      <c r="S19" s="305">
        <v>0</v>
      </c>
      <c r="T19" s="304">
        <f t="shared" si="22"/>
        <v>0</v>
      </c>
      <c r="U19" s="304">
        <v>0</v>
      </c>
      <c r="V19" s="305">
        <v>0</v>
      </c>
      <c r="W19" s="304">
        <f t="shared" si="23"/>
        <v>0</v>
      </c>
      <c r="X19" s="304">
        <v>0</v>
      </c>
      <c r="Y19" s="305">
        <v>0</v>
      </c>
      <c r="Z19" s="304">
        <f t="shared" si="24"/>
        <v>0</v>
      </c>
      <c r="AA19" s="304">
        <v>0</v>
      </c>
      <c r="AB19" s="305">
        <v>0</v>
      </c>
      <c r="AC19" s="304">
        <f t="shared" si="25"/>
        <v>0</v>
      </c>
      <c r="AD19" s="304">
        <v>0</v>
      </c>
      <c r="AE19" s="305">
        <v>0</v>
      </c>
      <c r="AF19" s="304">
        <f t="shared" si="26"/>
        <v>0</v>
      </c>
      <c r="AG19" s="304">
        <v>0</v>
      </c>
      <c r="AH19" s="305">
        <v>0</v>
      </c>
      <c r="AI19" s="304">
        <f t="shared" si="27"/>
        <v>0</v>
      </c>
      <c r="AJ19" s="304">
        <v>0</v>
      </c>
      <c r="AK19" s="305">
        <v>0</v>
      </c>
      <c r="AL19" s="304">
        <f t="shared" si="28"/>
        <v>0</v>
      </c>
      <c r="AM19" s="304">
        <v>0</v>
      </c>
      <c r="AN19" s="305">
        <v>0</v>
      </c>
      <c r="AO19" s="304">
        <f t="shared" si="29"/>
        <v>0</v>
      </c>
      <c r="AP19" s="304">
        <v>0</v>
      </c>
      <c r="AQ19" s="305">
        <v>0</v>
      </c>
      <c r="AR19" s="304">
        <f t="shared" si="30"/>
        <v>0</v>
      </c>
      <c r="AS19" s="304">
        <v>0</v>
      </c>
      <c r="AT19" s="305">
        <v>0</v>
      </c>
      <c r="AU19" s="304">
        <f t="shared" si="31"/>
        <v>0</v>
      </c>
      <c r="AV19" s="304">
        <v>0</v>
      </c>
      <c r="AW19" s="305">
        <v>0</v>
      </c>
      <c r="AX19" s="304">
        <f t="shared" si="32"/>
        <v>0</v>
      </c>
      <c r="AY19" s="304">
        <v>0</v>
      </c>
      <c r="AZ19" s="305">
        <v>0</v>
      </c>
      <c r="BA19" s="304">
        <f t="shared" si="33"/>
        <v>0</v>
      </c>
    </row>
    <row r="20" spans="1:53">
      <c r="A20" s="289">
        <f t="shared" si="34"/>
        <v>13</v>
      </c>
      <c r="B20" s="290">
        <f t="shared" si="34"/>
        <v>46155</v>
      </c>
      <c r="C20" s="291">
        <f t="shared" si="18"/>
        <v>0</v>
      </c>
      <c r="D20" s="291">
        <f t="shared" si="18"/>
        <v>0</v>
      </c>
      <c r="E20" s="291">
        <f t="shared" si="19"/>
        <v>0</v>
      </c>
      <c r="F20" s="291">
        <f t="shared" si="0"/>
        <v>0</v>
      </c>
      <c r="G20" s="291">
        <f t="shared" si="1"/>
        <v>0</v>
      </c>
      <c r="H20" s="291">
        <f t="shared" si="2"/>
        <v>0</v>
      </c>
      <c r="I20" s="291">
        <f t="shared" si="3"/>
        <v>0</v>
      </c>
      <c r="J20" s="291"/>
      <c r="K20" s="291"/>
      <c r="L20" s="304">
        <v>0</v>
      </c>
      <c r="M20" s="305">
        <v>0</v>
      </c>
      <c r="N20" s="304">
        <f t="shared" si="20"/>
        <v>0</v>
      </c>
      <c r="O20" s="304">
        <v>0</v>
      </c>
      <c r="P20" s="305">
        <v>0</v>
      </c>
      <c r="Q20" s="304">
        <f t="shared" si="21"/>
        <v>0</v>
      </c>
      <c r="R20" s="304">
        <v>0</v>
      </c>
      <c r="S20" s="305">
        <v>0</v>
      </c>
      <c r="T20" s="304">
        <f t="shared" si="22"/>
        <v>0</v>
      </c>
      <c r="U20" s="304">
        <v>0</v>
      </c>
      <c r="V20" s="305">
        <v>0</v>
      </c>
      <c r="W20" s="304">
        <f t="shared" si="23"/>
        <v>0</v>
      </c>
      <c r="X20" s="304">
        <v>0</v>
      </c>
      <c r="Y20" s="305">
        <v>0</v>
      </c>
      <c r="Z20" s="304">
        <f t="shared" si="24"/>
        <v>0</v>
      </c>
      <c r="AA20" s="304">
        <v>0</v>
      </c>
      <c r="AB20" s="305">
        <v>0</v>
      </c>
      <c r="AC20" s="304">
        <f t="shared" si="25"/>
        <v>0</v>
      </c>
      <c r="AD20" s="304">
        <v>0</v>
      </c>
      <c r="AE20" s="305">
        <v>0</v>
      </c>
      <c r="AF20" s="304">
        <f t="shared" si="26"/>
        <v>0</v>
      </c>
      <c r="AG20" s="304">
        <v>0</v>
      </c>
      <c r="AH20" s="305">
        <v>0</v>
      </c>
      <c r="AI20" s="304">
        <f t="shared" si="27"/>
        <v>0</v>
      </c>
      <c r="AJ20" s="304">
        <v>0</v>
      </c>
      <c r="AK20" s="305">
        <v>0</v>
      </c>
      <c r="AL20" s="304">
        <f t="shared" si="28"/>
        <v>0</v>
      </c>
      <c r="AM20" s="304">
        <v>0</v>
      </c>
      <c r="AN20" s="305">
        <v>0</v>
      </c>
      <c r="AO20" s="304">
        <f t="shared" si="29"/>
        <v>0</v>
      </c>
      <c r="AP20" s="304">
        <v>0</v>
      </c>
      <c r="AQ20" s="305">
        <v>0</v>
      </c>
      <c r="AR20" s="304">
        <f t="shared" si="30"/>
        <v>0</v>
      </c>
      <c r="AS20" s="304">
        <v>0</v>
      </c>
      <c r="AT20" s="305">
        <v>0</v>
      </c>
      <c r="AU20" s="304">
        <f t="shared" si="31"/>
        <v>0</v>
      </c>
      <c r="AV20" s="304">
        <v>0</v>
      </c>
      <c r="AW20" s="305">
        <v>0</v>
      </c>
      <c r="AX20" s="304">
        <f t="shared" si="32"/>
        <v>0</v>
      </c>
      <c r="AY20" s="304">
        <v>0</v>
      </c>
      <c r="AZ20" s="305">
        <v>0</v>
      </c>
      <c r="BA20" s="304">
        <f t="shared" si="33"/>
        <v>0</v>
      </c>
    </row>
    <row r="21" spans="1:53">
      <c r="A21" s="289">
        <f t="shared" si="34"/>
        <v>14</v>
      </c>
      <c r="B21" s="290">
        <f t="shared" si="34"/>
        <v>46156</v>
      </c>
      <c r="C21" s="291">
        <f t="shared" si="18"/>
        <v>0</v>
      </c>
      <c r="D21" s="291">
        <f t="shared" si="18"/>
        <v>0</v>
      </c>
      <c r="E21" s="291">
        <f t="shared" si="19"/>
        <v>0</v>
      </c>
      <c r="F21" s="291">
        <f t="shared" si="0"/>
        <v>0</v>
      </c>
      <c r="G21" s="291">
        <f t="shared" si="1"/>
        <v>0</v>
      </c>
      <c r="H21" s="291">
        <f t="shared" si="2"/>
        <v>0</v>
      </c>
      <c r="I21" s="291">
        <f t="shared" si="3"/>
        <v>0</v>
      </c>
      <c r="J21" s="291"/>
      <c r="K21" s="291"/>
      <c r="L21" s="304">
        <v>0</v>
      </c>
      <c r="M21" s="305">
        <v>0</v>
      </c>
      <c r="N21" s="304">
        <f t="shared" si="20"/>
        <v>0</v>
      </c>
      <c r="O21" s="304">
        <v>0</v>
      </c>
      <c r="P21" s="305">
        <v>0</v>
      </c>
      <c r="Q21" s="304">
        <f t="shared" si="21"/>
        <v>0</v>
      </c>
      <c r="R21" s="304">
        <v>0</v>
      </c>
      <c r="S21" s="305">
        <v>0</v>
      </c>
      <c r="T21" s="304">
        <f t="shared" si="22"/>
        <v>0</v>
      </c>
      <c r="U21" s="304">
        <v>0</v>
      </c>
      <c r="V21" s="305">
        <v>0</v>
      </c>
      <c r="W21" s="304">
        <f t="shared" si="23"/>
        <v>0</v>
      </c>
      <c r="X21" s="304">
        <v>0</v>
      </c>
      <c r="Y21" s="305">
        <v>0</v>
      </c>
      <c r="Z21" s="304">
        <f t="shared" si="24"/>
        <v>0</v>
      </c>
      <c r="AA21" s="304">
        <v>0</v>
      </c>
      <c r="AB21" s="305">
        <v>0</v>
      </c>
      <c r="AC21" s="304">
        <f t="shared" si="25"/>
        <v>0</v>
      </c>
      <c r="AD21" s="304">
        <v>0</v>
      </c>
      <c r="AE21" s="305">
        <v>0</v>
      </c>
      <c r="AF21" s="304">
        <f t="shared" si="26"/>
        <v>0</v>
      </c>
      <c r="AG21" s="304">
        <v>0</v>
      </c>
      <c r="AH21" s="305">
        <v>0</v>
      </c>
      <c r="AI21" s="304">
        <f t="shared" si="27"/>
        <v>0</v>
      </c>
      <c r="AJ21" s="304">
        <v>0</v>
      </c>
      <c r="AK21" s="305">
        <v>0</v>
      </c>
      <c r="AL21" s="304">
        <f t="shared" si="28"/>
        <v>0</v>
      </c>
      <c r="AM21" s="304">
        <v>0</v>
      </c>
      <c r="AN21" s="305">
        <v>0</v>
      </c>
      <c r="AO21" s="304">
        <f t="shared" si="29"/>
        <v>0</v>
      </c>
      <c r="AP21" s="304">
        <v>0</v>
      </c>
      <c r="AQ21" s="305">
        <v>0</v>
      </c>
      <c r="AR21" s="304">
        <f t="shared" si="30"/>
        <v>0</v>
      </c>
      <c r="AS21" s="304">
        <v>0</v>
      </c>
      <c r="AT21" s="305">
        <v>0</v>
      </c>
      <c r="AU21" s="304">
        <f t="shared" si="31"/>
        <v>0</v>
      </c>
      <c r="AV21" s="304">
        <v>0</v>
      </c>
      <c r="AW21" s="305">
        <v>0</v>
      </c>
      <c r="AX21" s="304">
        <f t="shared" si="32"/>
        <v>0</v>
      </c>
      <c r="AY21" s="304">
        <v>0</v>
      </c>
      <c r="AZ21" s="305">
        <v>0</v>
      </c>
      <c r="BA21" s="304">
        <f t="shared" si="33"/>
        <v>0</v>
      </c>
    </row>
    <row r="22" spans="1:53">
      <c r="A22" s="289">
        <f t="shared" si="34"/>
        <v>15</v>
      </c>
      <c r="B22" s="290">
        <f t="shared" si="34"/>
        <v>46157</v>
      </c>
      <c r="C22" s="291">
        <f t="shared" si="18"/>
        <v>0</v>
      </c>
      <c r="D22" s="291">
        <f t="shared" si="18"/>
        <v>0</v>
      </c>
      <c r="E22" s="291">
        <f t="shared" si="19"/>
        <v>0</v>
      </c>
      <c r="F22" s="291">
        <f t="shared" si="0"/>
        <v>0</v>
      </c>
      <c r="G22" s="291">
        <f t="shared" si="1"/>
        <v>0</v>
      </c>
      <c r="H22" s="291">
        <f t="shared" si="2"/>
        <v>0</v>
      </c>
      <c r="I22" s="291">
        <f t="shared" si="3"/>
        <v>0</v>
      </c>
      <c r="J22" s="291"/>
      <c r="K22" s="291"/>
      <c r="L22" s="304">
        <v>0</v>
      </c>
      <c r="M22" s="305">
        <v>0</v>
      </c>
      <c r="N22" s="304">
        <f t="shared" si="20"/>
        <v>0</v>
      </c>
      <c r="O22" s="304">
        <v>0</v>
      </c>
      <c r="P22" s="305">
        <v>0</v>
      </c>
      <c r="Q22" s="304">
        <f t="shared" si="21"/>
        <v>0</v>
      </c>
      <c r="R22" s="304">
        <v>0</v>
      </c>
      <c r="S22" s="305">
        <v>0</v>
      </c>
      <c r="T22" s="304">
        <f t="shared" si="22"/>
        <v>0</v>
      </c>
      <c r="U22" s="304">
        <v>0</v>
      </c>
      <c r="V22" s="305">
        <v>0</v>
      </c>
      <c r="W22" s="304">
        <f t="shared" si="23"/>
        <v>0</v>
      </c>
      <c r="X22" s="304">
        <v>0</v>
      </c>
      <c r="Y22" s="305">
        <v>0</v>
      </c>
      <c r="Z22" s="304">
        <f t="shared" si="24"/>
        <v>0</v>
      </c>
      <c r="AA22" s="304">
        <v>0</v>
      </c>
      <c r="AB22" s="305">
        <v>0</v>
      </c>
      <c r="AC22" s="304">
        <f t="shared" si="25"/>
        <v>0</v>
      </c>
      <c r="AD22" s="304">
        <v>0</v>
      </c>
      <c r="AE22" s="305">
        <v>0</v>
      </c>
      <c r="AF22" s="304">
        <f t="shared" si="26"/>
        <v>0</v>
      </c>
      <c r="AG22" s="304">
        <v>0</v>
      </c>
      <c r="AH22" s="305">
        <v>0</v>
      </c>
      <c r="AI22" s="304">
        <f t="shared" si="27"/>
        <v>0</v>
      </c>
      <c r="AJ22" s="304">
        <v>0</v>
      </c>
      <c r="AK22" s="305">
        <v>0</v>
      </c>
      <c r="AL22" s="304">
        <f t="shared" si="28"/>
        <v>0</v>
      </c>
      <c r="AM22" s="304">
        <v>0</v>
      </c>
      <c r="AN22" s="305">
        <v>0</v>
      </c>
      <c r="AO22" s="304">
        <f t="shared" si="29"/>
        <v>0</v>
      </c>
      <c r="AP22" s="304">
        <v>0</v>
      </c>
      <c r="AQ22" s="305">
        <v>0</v>
      </c>
      <c r="AR22" s="304">
        <f t="shared" si="30"/>
        <v>0</v>
      </c>
      <c r="AS22" s="304">
        <v>0</v>
      </c>
      <c r="AT22" s="305">
        <v>0</v>
      </c>
      <c r="AU22" s="304">
        <f t="shared" si="31"/>
        <v>0</v>
      </c>
      <c r="AV22" s="304">
        <v>0</v>
      </c>
      <c r="AW22" s="305">
        <v>0</v>
      </c>
      <c r="AX22" s="304">
        <f t="shared" si="32"/>
        <v>0</v>
      </c>
      <c r="AY22" s="304">
        <v>0</v>
      </c>
      <c r="AZ22" s="305">
        <v>0</v>
      </c>
      <c r="BA22" s="304">
        <f t="shared" si="33"/>
        <v>0</v>
      </c>
    </row>
    <row r="23" spans="1:53">
      <c r="A23" s="289">
        <f t="shared" si="34"/>
        <v>16</v>
      </c>
      <c r="B23" s="290">
        <f t="shared" si="34"/>
        <v>46158</v>
      </c>
      <c r="C23" s="291">
        <f t="shared" si="18"/>
        <v>20000</v>
      </c>
      <c r="D23" s="291">
        <f t="shared" si="18"/>
        <v>0</v>
      </c>
      <c r="E23" s="291">
        <f t="shared" si="19"/>
        <v>-20000</v>
      </c>
      <c r="F23" s="291">
        <f t="shared" si="0"/>
        <v>20000</v>
      </c>
      <c r="G23" s="291">
        <f t="shared" si="1"/>
        <v>0</v>
      </c>
      <c r="H23" s="291">
        <f t="shared" si="2"/>
        <v>0</v>
      </c>
      <c r="I23" s="291">
        <f t="shared" si="3"/>
        <v>0</v>
      </c>
      <c r="J23" s="291"/>
      <c r="K23" s="291"/>
      <c r="L23" s="304">
        <v>0</v>
      </c>
      <c r="M23" s="305">
        <v>0</v>
      </c>
      <c r="N23" s="304">
        <f t="shared" si="20"/>
        <v>0</v>
      </c>
      <c r="O23" s="304">
        <v>5000</v>
      </c>
      <c r="P23" s="305">
        <v>0</v>
      </c>
      <c r="Q23" s="304">
        <f t="shared" si="21"/>
        <v>-5000</v>
      </c>
      <c r="R23" s="304">
        <v>0</v>
      </c>
      <c r="S23" s="305">
        <v>0</v>
      </c>
      <c r="T23" s="304">
        <f t="shared" si="22"/>
        <v>0</v>
      </c>
      <c r="U23" s="304">
        <v>0</v>
      </c>
      <c r="V23" s="305">
        <v>0</v>
      </c>
      <c r="W23" s="304">
        <f t="shared" si="23"/>
        <v>0</v>
      </c>
      <c r="X23" s="304">
        <v>0</v>
      </c>
      <c r="Y23" s="305">
        <v>0</v>
      </c>
      <c r="Z23" s="304">
        <f t="shared" si="24"/>
        <v>0</v>
      </c>
      <c r="AA23" s="304">
        <v>5000</v>
      </c>
      <c r="AB23" s="305">
        <v>0</v>
      </c>
      <c r="AC23" s="304">
        <f t="shared" si="25"/>
        <v>-5000</v>
      </c>
      <c r="AD23" s="304">
        <v>0</v>
      </c>
      <c r="AE23" s="305">
        <v>0</v>
      </c>
      <c r="AF23" s="304">
        <f t="shared" si="26"/>
        <v>0</v>
      </c>
      <c r="AG23" s="304">
        <v>5000</v>
      </c>
      <c r="AH23" s="305">
        <v>0</v>
      </c>
      <c r="AI23" s="304">
        <f t="shared" si="27"/>
        <v>-5000</v>
      </c>
      <c r="AJ23" s="304">
        <v>0</v>
      </c>
      <c r="AK23" s="305">
        <v>0</v>
      </c>
      <c r="AL23" s="304">
        <f t="shared" si="28"/>
        <v>0</v>
      </c>
      <c r="AM23" s="304">
        <v>5000</v>
      </c>
      <c r="AN23" s="305">
        <v>0</v>
      </c>
      <c r="AO23" s="304">
        <f t="shared" si="29"/>
        <v>-5000</v>
      </c>
      <c r="AP23" s="304">
        <v>0</v>
      </c>
      <c r="AQ23" s="305">
        <v>0</v>
      </c>
      <c r="AR23" s="304">
        <f t="shared" si="30"/>
        <v>0</v>
      </c>
      <c r="AS23" s="304">
        <v>0</v>
      </c>
      <c r="AT23" s="305">
        <v>0</v>
      </c>
      <c r="AU23" s="304">
        <f t="shared" si="31"/>
        <v>0</v>
      </c>
      <c r="AV23" s="304">
        <v>0</v>
      </c>
      <c r="AW23" s="305">
        <v>0</v>
      </c>
      <c r="AX23" s="304">
        <f t="shared" si="32"/>
        <v>0</v>
      </c>
      <c r="AY23" s="304">
        <v>0</v>
      </c>
      <c r="AZ23" s="305">
        <v>0</v>
      </c>
      <c r="BA23" s="304">
        <f t="shared" si="33"/>
        <v>0</v>
      </c>
    </row>
    <row r="24" spans="1:53">
      <c r="A24" s="289">
        <f t="shared" si="34"/>
        <v>17</v>
      </c>
      <c r="B24" s="290">
        <f t="shared" si="34"/>
        <v>46159</v>
      </c>
      <c r="C24" s="291">
        <f t="shared" si="18"/>
        <v>20000</v>
      </c>
      <c r="D24" s="291">
        <f t="shared" si="18"/>
        <v>0</v>
      </c>
      <c r="E24" s="291">
        <f t="shared" si="19"/>
        <v>-20000</v>
      </c>
      <c r="F24" s="291">
        <f t="shared" si="0"/>
        <v>20000</v>
      </c>
      <c r="G24" s="291">
        <f t="shared" si="1"/>
        <v>0</v>
      </c>
      <c r="H24" s="291">
        <f t="shared" si="2"/>
        <v>0</v>
      </c>
      <c r="I24" s="291">
        <f t="shared" si="3"/>
        <v>0</v>
      </c>
      <c r="J24" s="291"/>
      <c r="K24" s="291"/>
      <c r="L24" s="304">
        <v>0</v>
      </c>
      <c r="M24" s="305">
        <v>0</v>
      </c>
      <c r="N24" s="304">
        <f t="shared" si="20"/>
        <v>0</v>
      </c>
      <c r="O24" s="304">
        <v>5000</v>
      </c>
      <c r="P24" s="305">
        <v>0</v>
      </c>
      <c r="Q24" s="304">
        <f t="shared" si="21"/>
        <v>-5000</v>
      </c>
      <c r="R24" s="304">
        <v>0</v>
      </c>
      <c r="S24" s="305">
        <v>0</v>
      </c>
      <c r="T24" s="304">
        <f t="shared" si="22"/>
        <v>0</v>
      </c>
      <c r="U24" s="304">
        <v>0</v>
      </c>
      <c r="V24" s="305">
        <v>0</v>
      </c>
      <c r="W24" s="304">
        <f t="shared" si="23"/>
        <v>0</v>
      </c>
      <c r="X24" s="304">
        <v>0</v>
      </c>
      <c r="Y24" s="305">
        <v>0</v>
      </c>
      <c r="Z24" s="304">
        <f t="shared" si="24"/>
        <v>0</v>
      </c>
      <c r="AA24" s="304">
        <v>5000</v>
      </c>
      <c r="AB24" s="305">
        <v>0</v>
      </c>
      <c r="AC24" s="304">
        <f t="shared" si="25"/>
        <v>-5000</v>
      </c>
      <c r="AD24" s="304">
        <v>0</v>
      </c>
      <c r="AE24" s="305">
        <v>0</v>
      </c>
      <c r="AF24" s="304">
        <f t="shared" si="26"/>
        <v>0</v>
      </c>
      <c r="AG24" s="304">
        <v>5000</v>
      </c>
      <c r="AH24" s="305">
        <v>0</v>
      </c>
      <c r="AI24" s="304">
        <f t="shared" si="27"/>
        <v>-5000</v>
      </c>
      <c r="AJ24" s="304">
        <v>0</v>
      </c>
      <c r="AK24" s="305">
        <v>0</v>
      </c>
      <c r="AL24" s="304">
        <f t="shared" si="28"/>
        <v>0</v>
      </c>
      <c r="AM24" s="304">
        <v>5000</v>
      </c>
      <c r="AN24" s="305">
        <v>0</v>
      </c>
      <c r="AO24" s="304">
        <f t="shared" si="29"/>
        <v>-5000</v>
      </c>
      <c r="AP24" s="304">
        <v>0</v>
      </c>
      <c r="AQ24" s="305">
        <v>0</v>
      </c>
      <c r="AR24" s="304">
        <f t="shared" si="30"/>
        <v>0</v>
      </c>
      <c r="AS24" s="304">
        <v>0</v>
      </c>
      <c r="AT24" s="305">
        <v>0</v>
      </c>
      <c r="AU24" s="304">
        <f t="shared" si="31"/>
        <v>0</v>
      </c>
      <c r="AV24" s="304">
        <v>0</v>
      </c>
      <c r="AW24" s="305">
        <v>0</v>
      </c>
      <c r="AX24" s="304">
        <f t="shared" si="32"/>
        <v>0</v>
      </c>
      <c r="AY24" s="304">
        <v>0</v>
      </c>
      <c r="AZ24" s="305">
        <v>0</v>
      </c>
      <c r="BA24" s="304">
        <f t="shared" si="33"/>
        <v>0</v>
      </c>
    </row>
    <row r="25" spans="1:53">
      <c r="A25" s="289">
        <f t="shared" si="34"/>
        <v>18</v>
      </c>
      <c r="B25" s="290">
        <f t="shared" si="34"/>
        <v>46160</v>
      </c>
      <c r="C25" s="291">
        <f t="shared" si="18"/>
        <v>20000</v>
      </c>
      <c r="D25" s="291">
        <f t="shared" si="18"/>
        <v>0</v>
      </c>
      <c r="E25" s="291">
        <f t="shared" si="19"/>
        <v>-20000</v>
      </c>
      <c r="F25" s="291">
        <f t="shared" si="0"/>
        <v>20000</v>
      </c>
      <c r="G25" s="291">
        <f t="shared" si="1"/>
        <v>0</v>
      </c>
      <c r="H25" s="291">
        <f t="shared" si="2"/>
        <v>0</v>
      </c>
      <c r="I25" s="291">
        <f t="shared" si="3"/>
        <v>0</v>
      </c>
      <c r="J25" s="291"/>
      <c r="K25" s="291"/>
      <c r="L25" s="304">
        <v>0</v>
      </c>
      <c r="M25" s="305">
        <v>0</v>
      </c>
      <c r="N25" s="304">
        <f t="shared" si="20"/>
        <v>0</v>
      </c>
      <c r="O25" s="304">
        <v>5000</v>
      </c>
      <c r="P25" s="305">
        <v>0</v>
      </c>
      <c r="Q25" s="304">
        <f t="shared" si="21"/>
        <v>-5000</v>
      </c>
      <c r="R25" s="304">
        <v>0</v>
      </c>
      <c r="S25" s="305">
        <v>0</v>
      </c>
      <c r="T25" s="304">
        <f t="shared" si="22"/>
        <v>0</v>
      </c>
      <c r="U25" s="304">
        <v>0</v>
      </c>
      <c r="V25" s="305">
        <v>0</v>
      </c>
      <c r="W25" s="304">
        <f t="shared" si="23"/>
        <v>0</v>
      </c>
      <c r="X25" s="304">
        <v>0</v>
      </c>
      <c r="Y25" s="305">
        <v>0</v>
      </c>
      <c r="Z25" s="304">
        <f t="shared" si="24"/>
        <v>0</v>
      </c>
      <c r="AA25" s="304">
        <v>5000</v>
      </c>
      <c r="AB25" s="305">
        <v>0</v>
      </c>
      <c r="AC25" s="304">
        <f t="shared" si="25"/>
        <v>-5000</v>
      </c>
      <c r="AD25" s="304">
        <v>0</v>
      </c>
      <c r="AE25" s="305">
        <v>0</v>
      </c>
      <c r="AF25" s="304">
        <f t="shared" si="26"/>
        <v>0</v>
      </c>
      <c r="AG25" s="304">
        <v>5000</v>
      </c>
      <c r="AH25" s="305">
        <v>0</v>
      </c>
      <c r="AI25" s="304">
        <f t="shared" si="27"/>
        <v>-5000</v>
      </c>
      <c r="AJ25" s="304">
        <v>0</v>
      </c>
      <c r="AK25" s="305">
        <v>0</v>
      </c>
      <c r="AL25" s="304">
        <f t="shared" si="28"/>
        <v>0</v>
      </c>
      <c r="AM25" s="304">
        <v>5000</v>
      </c>
      <c r="AN25" s="305">
        <v>0</v>
      </c>
      <c r="AO25" s="304">
        <f t="shared" si="29"/>
        <v>-5000</v>
      </c>
      <c r="AP25" s="304">
        <v>0</v>
      </c>
      <c r="AQ25" s="305">
        <v>0</v>
      </c>
      <c r="AR25" s="304">
        <f t="shared" si="30"/>
        <v>0</v>
      </c>
      <c r="AS25" s="304">
        <v>0</v>
      </c>
      <c r="AT25" s="305">
        <v>0</v>
      </c>
      <c r="AU25" s="304">
        <f t="shared" si="31"/>
        <v>0</v>
      </c>
      <c r="AV25" s="304">
        <v>0</v>
      </c>
      <c r="AW25" s="305">
        <v>0</v>
      </c>
      <c r="AX25" s="304">
        <f t="shared" si="32"/>
        <v>0</v>
      </c>
      <c r="AY25" s="304">
        <v>0</v>
      </c>
      <c r="AZ25" s="305">
        <v>0</v>
      </c>
      <c r="BA25" s="304">
        <f t="shared" si="33"/>
        <v>0</v>
      </c>
    </row>
    <row r="26" spans="1:53">
      <c r="A26" s="289">
        <f t="shared" ref="A26:B35" si="35">A25+1</f>
        <v>19</v>
      </c>
      <c r="B26" s="290">
        <f>B25+1</f>
        <v>46161</v>
      </c>
      <c r="C26" s="291">
        <f t="shared" si="18"/>
        <v>0</v>
      </c>
      <c r="D26" s="291">
        <f t="shared" si="18"/>
        <v>0</v>
      </c>
      <c r="E26" s="291">
        <f t="shared" si="19"/>
        <v>0</v>
      </c>
      <c r="F26" s="291">
        <f t="shared" si="0"/>
        <v>0</v>
      </c>
      <c r="G26" s="291">
        <f t="shared" si="1"/>
        <v>0</v>
      </c>
      <c r="H26" s="291">
        <f t="shared" si="2"/>
        <v>0</v>
      </c>
      <c r="I26" s="291">
        <f t="shared" si="3"/>
        <v>0</v>
      </c>
      <c r="J26" s="291"/>
      <c r="K26" s="291"/>
      <c r="L26" s="304">
        <v>0</v>
      </c>
      <c r="M26" s="305">
        <v>0</v>
      </c>
      <c r="N26" s="304">
        <f t="shared" si="20"/>
        <v>0</v>
      </c>
      <c r="O26" s="304">
        <v>0</v>
      </c>
      <c r="P26" s="305">
        <v>0</v>
      </c>
      <c r="Q26" s="304">
        <f t="shared" si="21"/>
        <v>0</v>
      </c>
      <c r="R26" s="304">
        <v>0</v>
      </c>
      <c r="S26" s="305">
        <v>0</v>
      </c>
      <c r="T26" s="304">
        <f t="shared" si="22"/>
        <v>0</v>
      </c>
      <c r="U26" s="304">
        <v>0</v>
      </c>
      <c r="V26" s="305">
        <v>0</v>
      </c>
      <c r="W26" s="304">
        <f t="shared" si="23"/>
        <v>0</v>
      </c>
      <c r="X26" s="304">
        <v>0</v>
      </c>
      <c r="Y26" s="305">
        <v>0</v>
      </c>
      <c r="Z26" s="304">
        <f t="shared" si="24"/>
        <v>0</v>
      </c>
      <c r="AA26" s="304">
        <v>0</v>
      </c>
      <c r="AB26" s="305">
        <v>0</v>
      </c>
      <c r="AC26" s="304">
        <f t="shared" si="25"/>
        <v>0</v>
      </c>
      <c r="AD26" s="304">
        <v>0</v>
      </c>
      <c r="AE26" s="305">
        <v>0</v>
      </c>
      <c r="AF26" s="304">
        <f t="shared" si="26"/>
        <v>0</v>
      </c>
      <c r="AG26" s="304">
        <v>0</v>
      </c>
      <c r="AH26" s="305">
        <v>0</v>
      </c>
      <c r="AI26" s="304">
        <f t="shared" si="27"/>
        <v>0</v>
      </c>
      <c r="AJ26" s="304">
        <v>0</v>
      </c>
      <c r="AK26" s="305">
        <v>0</v>
      </c>
      <c r="AL26" s="304">
        <f t="shared" si="28"/>
        <v>0</v>
      </c>
      <c r="AM26" s="304">
        <v>0</v>
      </c>
      <c r="AN26" s="305">
        <v>0</v>
      </c>
      <c r="AO26" s="304">
        <f t="shared" si="29"/>
        <v>0</v>
      </c>
      <c r="AP26" s="304">
        <v>0</v>
      </c>
      <c r="AQ26" s="305">
        <v>0</v>
      </c>
      <c r="AR26" s="304">
        <f t="shared" si="30"/>
        <v>0</v>
      </c>
      <c r="AS26" s="304">
        <v>0</v>
      </c>
      <c r="AT26" s="305">
        <v>0</v>
      </c>
      <c r="AU26" s="304">
        <f t="shared" si="31"/>
        <v>0</v>
      </c>
      <c r="AV26" s="304">
        <v>0</v>
      </c>
      <c r="AW26" s="305">
        <v>0</v>
      </c>
      <c r="AX26" s="304">
        <f t="shared" si="32"/>
        <v>0</v>
      </c>
      <c r="AY26" s="304">
        <v>0</v>
      </c>
      <c r="AZ26" s="305">
        <v>0</v>
      </c>
      <c r="BA26" s="304">
        <f t="shared" si="33"/>
        <v>0</v>
      </c>
    </row>
    <row r="27" spans="1:53">
      <c r="A27" s="289">
        <f t="shared" si="35"/>
        <v>20</v>
      </c>
      <c r="B27" s="290">
        <f>B26+1</f>
        <v>46162</v>
      </c>
      <c r="C27" s="291">
        <f t="shared" si="18"/>
        <v>0</v>
      </c>
      <c r="D27" s="291">
        <f t="shared" si="18"/>
        <v>0</v>
      </c>
      <c r="E27" s="291">
        <f t="shared" si="19"/>
        <v>0</v>
      </c>
      <c r="F27" s="291">
        <f t="shared" si="0"/>
        <v>0</v>
      </c>
      <c r="G27" s="291">
        <f t="shared" si="1"/>
        <v>0</v>
      </c>
      <c r="H27" s="291">
        <f t="shared" si="2"/>
        <v>0</v>
      </c>
      <c r="I27" s="291">
        <f t="shared" si="3"/>
        <v>0</v>
      </c>
      <c r="J27" s="291"/>
      <c r="K27" s="291"/>
      <c r="L27" s="304">
        <v>0</v>
      </c>
      <c r="M27" s="305">
        <v>0</v>
      </c>
      <c r="N27" s="304">
        <f t="shared" si="20"/>
        <v>0</v>
      </c>
      <c r="O27" s="304">
        <v>0</v>
      </c>
      <c r="P27" s="305">
        <v>0</v>
      </c>
      <c r="Q27" s="304">
        <f t="shared" si="21"/>
        <v>0</v>
      </c>
      <c r="R27" s="304">
        <v>0</v>
      </c>
      <c r="S27" s="305">
        <v>0</v>
      </c>
      <c r="T27" s="304">
        <f t="shared" si="22"/>
        <v>0</v>
      </c>
      <c r="U27" s="304">
        <v>0</v>
      </c>
      <c r="V27" s="305">
        <v>0</v>
      </c>
      <c r="W27" s="304">
        <f t="shared" si="23"/>
        <v>0</v>
      </c>
      <c r="X27" s="304">
        <v>0</v>
      </c>
      <c r="Y27" s="305">
        <v>0</v>
      </c>
      <c r="Z27" s="304">
        <f t="shared" si="24"/>
        <v>0</v>
      </c>
      <c r="AA27" s="304">
        <v>0</v>
      </c>
      <c r="AB27" s="305">
        <v>0</v>
      </c>
      <c r="AC27" s="304">
        <f t="shared" si="25"/>
        <v>0</v>
      </c>
      <c r="AD27" s="304">
        <v>0</v>
      </c>
      <c r="AE27" s="305">
        <v>0</v>
      </c>
      <c r="AF27" s="304">
        <f t="shared" si="26"/>
        <v>0</v>
      </c>
      <c r="AG27" s="304">
        <v>0</v>
      </c>
      <c r="AH27" s="305">
        <v>0</v>
      </c>
      <c r="AI27" s="304">
        <f t="shared" si="27"/>
        <v>0</v>
      </c>
      <c r="AJ27" s="304">
        <v>0</v>
      </c>
      <c r="AK27" s="305">
        <v>0</v>
      </c>
      <c r="AL27" s="304">
        <f t="shared" si="28"/>
        <v>0</v>
      </c>
      <c r="AM27" s="304">
        <v>0</v>
      </c>
      <c r="AN27" s="305">
        <v>0</v>
      </c>
      <c r="AO27" s="304">
        <f t="shared" si="29"/>
        <v>0</v>
      </c>
      <c r="AP27" s="304">
        <v>0</v>
      </c>
      <c r="AQ27" s="305">
        <v>0</v>
      </c>
      <c r="AR27" s="304">
        <f t="shared" si="30"/>
        <v>0</v>
      </c>
      <c r="AS27" s="304">
        <v>0</v>
      </c>
      <c r="AT27" s="305">
        <v>0</v>
      </c>
      <c r="AU27" s="304">
        <f t="shared" si="31"/>
        <v>0</v>
      </c>
      <c r="AV27" s="304">
        <v>0</v>
      </c>
      <c r="AW27" s="305">
        <v>0</v>
      </c>
      <c r="AX27" s="304">
        <f t="shared" si="32"/>
        <v>0</v>
      </c>
      <c r="AY27" s="304">
        <v>0</v>
      </c>
      <c r="AZ27" s="305">
        <v>0</v>
      </c>
      <c r="BA27" s="304">
        <f t="shared" si="33"/>
        <v>0</v>
      </c>
    </row>
    <row r="28" spans="1:53">
      <c r="A28" s="289">
        <f t="shared" si="35"/>
        <v>21</v>
      </c>
      <c r="B28" s="290">
        <f>B27+1</f>
        <v>46163</v>
      </c>
      <c r="C28" s="291">
        <f t="shared" si="18"/>
        <v>0</v>
      </c>
      <c r="D28" s="291">
        <f t="shared" si="18"/>
        <v>0</v>
      </c>
      <c r="E28" s="291">
        <f t="shared" si="19"/>
        <v>0</v>
      </c>
      <c r="F28" s="291">
        <f t="shared" si="0"/>
        <v>0</v>
      </c>
      <c r="G28" s="291">
        <f t="shared" si="1"/>
        <v>0</v>
      </c>
      <c r="H28" s="291">
        <f t="shared" si="2"/>
        <v>0</v>
      </c>
      <c r="I28" s="291">
        <f t="shared" si="3"/>
        <v>0</v>
      </c>
      <c r="J28" s="291"/>
      <c r="K28" s="291"/>
      <c r="L28" s="304">
        <v>0</v>
      </c>
      <c r="M28" s="305">
        <v>0</v>
      </c>
      <c r="N28" s="304">
        <f t="shared" si="20"/>
        <v>0</v>
      </c>
      <c r="O28" s="304">
        <v>0</v>
      </c>
      <c r="P28" s="305">
        <v>0</v>
      </c>
      <c r="Q28" s="304">
        <f t="shared" si="21"/>
        <v>0</v>
      </c>
      <c r="R28" s="304">
        <v>0</v>
      </c>
      <c r="S28" s="305">
        <v>0</v>
      </c>
      <c r="T28" s="304">
        <f t="shared" si="22"/>
        <v>0</v>
      </c>
      <c r="U28" s="304">
        <v>0</v>
      </c>
      <c r="V28" s="305">
        <v>0</v>
      </c>
      <c r="W28" s="304">
        <f t="shared" si="23"/>
        <v>0</v>
      </c>
      <c r="X28" s="304">
        <v>0</v>
      </c>
      <c r="Y28" s="305">
        <v>0</v>
      </c>
      <c r="Z28" s="304">
        <f t="shared" si="24"/>
        <v>0</v>
      </c>
      <c r="AA28" s="304">
        <v>0</v>
      </c>
      <c r="AB28" s="305">
        <v>0</v>
      </c>
      <c r="AC28" s="304">
        <f t="shared" si="25"/>
        <v>0</v>
      </c>
      <c r="AD28" s="304">
        <v>0</v>
      </c>
      <c r="AE28" s="305">
        <v>0</v>
      </c>
      <c r="AF28" s="304">
        <f t="shared" si="26"/>
        <v>0</v>
      </c>
      <c r="AG28" s="304">
        <v>0</v>
      </c>
      <c r="AH28" s="305">
        <v>0</v>
      </c>
      <c r="AI28" s="304">
        <f t="shared" si="27"/>
        <v>0</v>
      </c>
      <c r="AJ28" s="304">
        <v>0</v>
      </c>
      <c r="AK28" s="305">
        <v>0</v>
      </c>
      <c r="AL28" s="304">
        <f t="shared" si="28"/>
        <v>0</v>
      </c>
      <c r="AM28" s="304">
        <v>0</v>
      </c>
      <c r="AN28" s="305">
        <v>0</v>
      </c>
      <c r="AO28" s="304">
        <f t="shared" si="29"/>
        <v>0</v>
      </c>
      <c r="AP28" s="304">
        <v>0</v>
      </c>
      <c r="AQ28" s="305">
        <v>0</v>
      </c>
      <c r="AR28" s="304">
        <f t="shared" si="30"/>
        <v>0</v>
      </c>
      <c r="AS28" s="304">
        <v>0</v>
      </c>
      <c r="AT28" s="305">
        <v>0</v>
      </c>
      <c r="AU28" s="304">
        <f t="shared" si="31"/>
        <v>0</v>
      </c>
      <c r="AV28" s="304">
        <v>0</v>
      </c>
      <c r="AW28" s="305">
        <v>0</v>
      </c>
      <c r="AX28" s="304">
        <f t="shared" si="32"/>
        <v>0</v>
      </c>
      <c r="AY28" s="304">
        <v>0</v>
      </c>
      <c r="AZ28" s="305">
        <v>0</v>
      </c>
      <c r="BA28" s="304">
        <f t="shared" si="33"/>
        <v>0</v>
      </c>
    </row>
    <row r="29" spans="1:53">
      <c r="A29" s="289">
        <f t="shared" si="35"/>
        <v>22</v>
      </c>
      <c r="B29" s="290">
        <f t="shared" si="35"/>
        <v>46164</v>
      </c>
      <c r="C29" s="291">
        <f t="shared" si="18"/>
        <v>0</v>
      </c>
      <c r="D29" s="291">
        <f t="shared" si="18"/>
        <v>0</v>
      </c>
      <c r="E29" s="291">
        <f t="shared" si="19"/>
        <v>0</v>
      </c>
      <c r="F29" s="291">
        <f t="shared" si="0"/>
        <v>0</v>
      </c>
      <c r="G29" s="291">
        <f t="shared" si="1"/>
        <v>0</v>
      </c>
      <c r="H29" s="291">
        <f t="shared" si="2"/>
        <v>0</v>
      </c>
      <c r="I29" s="291">
        <f t="shared" si="3"/>
        <v>0</v>
      </c>
      <c r="J29" s="291"/>
      <c r="K29" s="291"/>
      <c r="L29" s="304">
        <v>0</v>
      </c>
      <c r="M29" s="305">
        <v>0</v>
      </c>
      <c r="N29" s="304">
        <f t="shared" si="20"/>
        <v>0</v>
      </c>
      <c r="O29" s="304">
        <v>0</v>
      </c>
      <c r="P29" s="305">
        <v>0</v>
      </c>
      <c r="Q29" s="304">
        <f t="shared" si="21"/>
        <v>0</v>
      </c>
      <c r="R29" s="304">
        <v>0</v>
      </c>
      <c r="S29" s="305">
        <v>0</v>
      </c>
      <c r="T29" s="304">
        <f t="shared" si="22"/>
        <v>0</v>
      </c>
      <c r="U29" s="304">
        <v>0</v>
      </c>
      <c r="V29" s="305">
        <v>0</v>
      </c>
      <c r="W29" s="304">
        <f t="shared" si="23"/>
        <v>0</v>
      </c>
      <c r="X29" s="304">
        <v>0</v>
      </c>
      <c r="Y29" s="305">
        <v>0</v>
      </c>
      <c r="Z29" s="304">
        <f t="shared" si="24"/>
        <v>0</v>
      </c>
      <c r="AA29" s="304">
        <v>0</v>
      </c>
      <c r="AB29" s="305">
        <v>0</v>
      </c>
      <c r="AC29" s="304">
        <f t="shared" si="25"/>
        <v>0</v>
      </c>
      <c r="AD29" s="304">
        <v>0</v>
      </c>
      <c r="AE29" s="305">
        <v>0</v>
      </c>
      <c r="AF29" s="304">
        <f t="shared" si="26"/>
        <v>0</v>
      </c>
      <c r="AG29" s="304">
        <v>0</v>
      </c>
      <c r="AH29" s="305">
        <v>0</v>
      </c>
      <c r="AI29" s="304">
        <f t="shared" si="27"/>
        <v>0</v>
      </c>
      <c r="AJ29" s="304">
        <v>0</v>
      </c>
      <c r="AK29" s="305">
        <v>0</v>
      </c>
      <c r="AL29" s="304">
        <f t="shared" si="28"/>
        <v>0</v>
      </c>
      <c r="AM29" s="304">
        <v>0</v>
      </c>
      <c r="AN29" s="305">
        <v>0</v>
      </c>
      <c r="AO29" s="304">
        <f t="shared" si="29"/>
        <v>0</v>
      </c>
      <c r="AP29" s="304">
        <v>0</v>
      </c>
      <c r="AQ29" s="305">
        <v>0</v>
      </c>
      <c r="AR29" s="304">
        <f t="shared" si="30"/>
        <v>0</v>
      </c>
      <c r="AS29" s="304">
        <v>0</v>
      </c>
      <c r="AT29" s="305">
        <v>0</v>
      </c>
      <c r="AU29" s="304">
        <f t="shared" si="31"/>
        <v>0</v>
      </c>
      <c r="AV29" s="304">
        <v>0</v>
      </c>
      <c r="AW29" s="305">
        <v>0</v>
      </c>
      <c r="AX29" s="304">
        <f t="shared" si="32"/>
        <v>0</v>
      </c>
      <c r="AY29" s="304">
        <v>0</v>
      </c>
      <c r="AZ29" s="305">
        <v>0</v>
      </c>
      <c r="BA29" s="304">
        <f t="shared" si="33"/>
        <v>0</v>
      </c>
    </row>
    <row r="30" spans="1:53">
      <c r="A30" s="289">
        <f t="shared" si="35"/>
        <v>23</v>
      </c>
      <c r="B30" s="290">
        <f t="shared" si="35"/>
        <v>46165</v>
      </c>
      <c r="C30" s="291">
        <f t="shared" si="18"/>
        <v>20000</v>
      </c>
      <c r="D30" s="291">
        <f t="shared" si="18"/>
        <v>0</v>
      </c>
      <c r="E30" s="291">
        <f t="shared" si="19"/>
        <v>-20000</v>
      </c>
      <c r="F30" s="291">
        <f t="shared" si="0"/>
        <v>20000</v>
      </c>
      <c r="G30" s="291">
        <f t="shared" si="1"/>
        <v>0</v>
      </c>
      <c r="H30" s="291">
        <f t="shared" si="2"/>
        <v>0</v>
      </c>
      <c r="I30" s="291">
        <f t="shared" si="3"/>
        <v>0</v>
      </c>
      <c r="J30" s="291"/>
      <c r="K30" s="291"/>
      <c r="L30" s="304">
        <v>0</v>
      </c>
      <c r="M30" s="305">
        <v>0</v>
      </c>
      <c r="N30" s="304">
        <f t="shared" si="20"/>
        <v>0</v>
      </c>
      <c r="O30" s="304">
        <v>5000</v>
      </c>
      <c r="P30" s="305">
        <v>0</v>
      </c>
      <c r="Q30" s="304">
        <f t="shared" si="21"/>
        <v>-5000</v>
      </c>
      <c r="R30" s="304">
        <v>0</v>
      </c>
      <c r="S30" s="305">
        <v>0</v>
      </c>
      <c r="T30" s="304">
        <f t="shared" si="22"/>
        <v>0</v>
      </c>
      <c r="U30" s="304">
        <v>0</v>
      </c>
      <c r="V30" s="305">
        <v>0</v>
      </c>
      <c r="W30" s="304">
        <f t="shared" si="23"/>
        <v>0</v>
      </c>
      <c r="X30" s="304">
        <v>0</v>
      </c>
      <c r="Y30" s="305">
        <v>0</v>
      </c>
      <c r="Z30" s="304">
        <f t="shared" si="24"/>
        <v>0</v>
      </c>
      <c r="AA30" s="304">
        <v>5000</v>
      </c>
      <c r="AB30" s="305">
        <v>0</v>
      </c>
      <c r="AC30" s="304">
        <f t="shared" si="25"/>
        <v>-5000</v>
      </c>
      <c r="AD30" s="304">
        <v>0</v>
      </c>
      <c r="AE30" s="305">
        <v>0</v>
      </c>
      <c r="AF30" s="304">
        <f t="shared" si="26"/>
        <v>0</v>
      </c>
      <c r="AG30" s="304">
        <v>5000</v>
      </c>
      <c r="AH30" s="305">
        <v>0</v>
      </c>
      <c r="AI30" s="304">
        <f t="shared" si="27"/>
        <v>-5000</v>
      </c>
      <c r="AJ30" s="304">
        <v>0</v>
      </c>
      <c r="AK30" s="305">
        <v>0</v>
      </c>
      <c r="AL30" s="304">
        <f t="shared" si="28"/>
        <v>0</v>
      </c>
      <c r="AM30" s="304">
        <v>5000</v>
      </c>
      <c r="AN30" s="305">
        <v>0</v>
      </c>
      <c r="AO30" s="304">
        <f t="shared" si="29"/>
        <v>-5000</v>
      </c>
      <c r="AP30" s="304">
        <v>0</v>
      </c>
      <c r="AQ30" s="305">
        <v>0</v>
      </c>
      <c r="AR30" s="304">
        <f t="shared" si="30"/>
        <v>0</v>
      </c>
      <c r="AS30" s="304">
        <v>0</v>
      </c>
      <c r="AT30" s="305">
        <v>0</v>
      </c>
      <c r="AU30" s="304">
        <f t="shared" si="31"/>
        <v>0</v>
      </c>
      <c r="AV30" s="304">
        <v>0</v>
      </c>
      <c r="AW30" s="305">
        <v>0</v>
      </c>
      <c r="AX30" s="304">
        <f t="shared" si="32"/>
        <v>0</v>
      </c>
      <c r="AY30" s="304">
        <v>0</v>
      </c>
      <c r="AZ30" s="305">
        <v>0</v>
      </c>
      <c r="BA30" s="304">
        <f t="shared" si="33"/>
        <v>0</v>
      </c>
    </row>
    <row r="31" spans="1:53">
      <c r="A31" s="289">
        <f t="shared" si="35"/>
        <v>24</v>
      </c>
      <c r="B31" s="290">
        <f t="shared" si="35"/>
        <v>46166</v>
      </c>
      <c r="C31" s="291">
        <f t="shared" si="18"/>
        <v>20000</v>
      </c>
      <c r="D31" s="291">
        <f t="shared" si="18"/>
        <v>0</v>
      </c>
      <c r="E31" s="291">
        <f t="shared" si="19"/>
        <v>-20000</v>
      </c>
      <c r="F31" s="291">
        <f t="shared" si="0"/>
        <v>20000</v>
      </c>
      <c r="G31" s="291">
        <f t="shared" si="1"/>
        <v>0</v>
      </c>
      <c r="H31" s="291">
        <f t="shared" si="2"/>
        <v>0</v>
      </c>
      <c r="I31" s="291">
        <f t="shared" si="3"/>
        <v>0</v>
      </c>
      <c r="J31" s="291"/>
      <c r="K31" s="291"/>
      <c r="L31" s="304">
        <v>0</v>
      </c>
      <c r="M31" s="305">
        <v>0</v>
      </c>
      <c r="N31" s="304">
        <f t="shared" si="20"/>
        <v>0</v>
      </c>
      <c r="O31" s="304">
        <v>5000</v>
      </c>
      <c r="P31" s="305">
        <v>0</v>
      </c>
      <c r="Q31" s="304">
        <f t="shared" si="21"/>
        <v>-5000</v>
      </c>
      <c r="R31" s="304">
        <v>0</v>
      </c>
      <c r="S31" s="305">
        <v>0</v>
      </c>
      <c r="T31" s="304">
        <f t="shared" si="22"/>
        <v>0</v>
      </c>
      <c r="U31" s="304">
        <v>0</v>
      </c>
      <c r="V31" s="305">
        <v>0</v>
      </c>
      <c r="W31" s="304">
        <f t="shared" si="23"/>
        <v>0</v>
      </c>
      <c r="X31" s="304">
        <v>0</v>
      </c>
      <c r="Y31" s="305">
        <v>0</v>
      </c>
      <c r="Z31" s="304">
        <f t="shared" si="24"/>
        <v>0</v>
      </c>
      <c r="AA31" s="304">
        <v>5000</v>
      </c>
      <c r="AB31" s="305">
        <v>0</v>
      </c>
      <c r="AC31" s="304">
        <f t="shared" si="25"/>
        <v>-5000</v>
      </c>
      <c r="AD31" s="304">
        <v>0</v>
      </c>
      <c r="AE31" s="305">
        <v>0</v>
      </c>
      <c r="AF31" s="304">
        <f t="shared" si="26"/>
        <v>0</v>
      </c>
      <c r="AG31" s="304">
        <v>5000</v>
      </c>
      <c r="AH31" s="305">
        <v>0</v>
      </c>
      <c r="AI31" s="304">
        <f t="shared" si="27"/>
        <v>-5000</v>
      </c>
      <c r="AJ31" s="304">
        <v>0</v>
      </c>
      <c r="AK31" s="305">
        <v>0</v>
      </c>
      <c r="AL31" s="304">
        <f t="shared" si="28"/>
        <v>0</v>
      </c>
      <c r="AM31" s="304">
        <v>5000</v>
      </c>
      <c r="AN31" s="305">
        <v>0</v>
      </c>
      <c r="AO31" s="304">
        <f t="shared" si="29"/>
        <v>-5000</v>
      </c>
      <c r="AP31" s="304">
        <v>0</v>
      </c>
      <c r="AQ31" s="305">
        <v>0</v>
      </c>
      <c r="AR31" s="304">
        <f t="shared" si="30"/>
        <v>0</v>
      </c>
      <c r="AS31" s="304">
        <v>0</v>
      </c>
      <c r="AT31" s="305">
        <v>0</v>
      </c>
      <c r="AU31" s="304">
        <f t="shared" si="31"/>
        <v>0</v>
      </c>
      <c r="AV31" s="304">
        <v>0</v>
      </c>
      <c r="AW31" s="305">
        <v>0</v>
      </c>
      <c r="AX31" s="304">
        <f t="shared" si="32"/>
        <v>0</v>
      </c>
      <c r="AY31" s="304">
        <v>0</v>
      </c>
      <c r="AZ31" s="305">
        <v>0</v>
      </c>
      <c r="BA31" s="304">
        <f t="shared" si="33"/>
        <v>0</v>
      </c>
    </row>
    <row r="32" spans="1:53">
      <c r="A32" s="289">
        <f t="shared" si="35"/>
        <v>25</v>
      </c>
      <c r="B32" s="290">
        <f t="shared" si="35"/>
        <v>46167</v>
      </c>
      <c r="C32" s="291">
        <f t="shared" si="18"/>
        <v>20000</v>
      </c>
      <c r="D32" s="291">
        <f t="shared" si="18"/>
        <v>0</v>
      </c>
      <c r="E32" s="291">
        <f t="shared" si="19"/>
        <v>-20000</v>
      </c>
      <c r="F32" s="291">
        <f t="shared" si="0"/>
        <v>20000</v>
      </c>
      <c r="G32" s="291">
        <f t="shared" si="1"/>
        <v>0</v>
      </c>
      <c r="H32" s="291">
        <f t="shared" si="2"/>
        <v>0</v>
      </c>
      <c r="I32" s="291">
        <f t="shared" si="3"/>
        <v>0</v>
      </c>
      <c r="J32" s="291"/>
      <c r="K32" s="291"/>
      <c r="L32" s="304">
        <v>0</v>
      </c>
      <c r="M32" s="305">
        <v>0</v>
      </c>
      <c r="N32" s="304">
        <f t="shared" si="20"/>
        <v>0</v>
      </c>
      <c r="O32" s="304">
        <v>5000</v>
      </c>
      <c r="P32" s="305">
        <v>0</v>
      </c>
      <c r="Q32" s="304">
        <f t="shared" si="21"/>
        <v>-5000</v>
      </c>
      <c r="R32" s="304">
        <v>0</v>
      </c>
      <c r="S32" s="305">
        <v>0</v>
      </c>
      <c r="T32" s="304">
        <f t="shared" si="22"/>
        <v>0</v>
      </c>
      <c r="U32" s="304">
        <v>0</v>
      </c>
      <c r="V32" s="305">
        <v>0</v>
      </c>
      <c r="W32" s="304">
        <f t="shared" si="23"/>
        <v>0</v>
      </c>
      <c r="X32" s="304">
        <v>0</v>
      </c>
      <c r="Y32" s="305">
        <v>0</v>
      </c>
      <c r="Z32" s="304">
        <f t="shared" si="24"/>
        <v>0</v>
      </c>
      <c r="AA32" s="304">
        <v>5000</v>
      </c>
      <c r="AB32" s="305">
        <v>0</v>
      </c>
      <c r="AC32" s="304">
        <f t="shared" si="25"/>
        <v>-5000</v>
      </c>
      <c r="AD32" s="304">
        <v>0</v>
      </c>
      <c r="AE32" s="305">
        <v>0</v>
      </c>
      <c r="AF32" s="304">
        <f t="shared" si="26"/>
        <v>0</v>
      </c>
      <c r="AG32" s="304">
        <v>5000</v>
      </c>
      <c r="AH32" s="305">
        <v>0</v>
      </c>
      <c r="AI32" s="304">
        <f t="shared" si="27"/>
        <v>-5000</v>
      </c>
      <c r="AJ32" s="304">
        <v>0</v>
      </c>
      <c r="AK32" s="305">
        <v>0</v>
      </c>
      <c r="AL32" s="304">
        <f t="shared" si="28"/>
        <v>0</v>
      </c>
      <c r="AM32" s="304">
        <v>5000</v>
      </c>
      <c r="AN32" s="305">
        <v>0</v>
      </c>
      <c r="AO32" s="304">
        <f t="shared" si="29"/>
        <v>-5000</v>
      </c>
      <c r="AP32" s="304">
        <v>0</v>
      </c>
      <c r="AQ32" s="305">
        <v>0</v>
      </c>
      <c r="AR32" s="304">
        <f t="shared" si="30"/>
        <v>0</v>
      </c>
      <c r="AS32" s="304">
        <v>0</v>
      </c>
      <c r="AT32" s="305">
        <v>0</v>
      </c>
      <c r="AU32" s="304">
        <f t="shared" si="31"/>
        <v>0</v>
      </c>
      <c r="AV32" s="304">
        <v>0</v>
      </c>
      <c r="AW32" s="305">
        <v>0</v>
      </c>
      <c r="AX32" s="304">
        <f t="shared" si="32"/>
        <v>0</v>
      </c>
      <c r="AY32" s="304">
        <v>0</v>
      </c>
      <c r="AZ32" s="305">
        <v>0</v>
      </c>
      <c r="BA32" s="304">
        <f t="shared" si="33"/>
        <v>0</v>
      </c>
    </row>
    <row r="33" spans="1:53">
      <c r="A33" s="289">
        <f t="shared" si="35"/>
        <v>26</v>
      </c>
      <c r="B33" s="290">
        <f t="shared" si="35"/>
        <v>46168</v>
      </c>
      <c r="C33" s="291">
        <f t="shared" si="18"/>
        <v>0</v>
      </c>
      <c r="D33" s="291">
        <f t="shared" si="18"/>
        <v>0</v>
      </c>
      <c r="E33" s="291">
        <f t="shared" si="19"/>
        <v>0</v>
      </c>
      <c r="F33" s="291">
        <f t="shared" si="0"/>
        <v>0</v>
      </c>
      <c r="G33" s="291">
        <f t="shared" si="1"/>
        <v>0</v>
      </c>
      <c r="H33" s="291">
        <f t="shared" si="2"/>
        <v>0</v>
      </c>
      <c r="I33" s="291">
        <f t="shared" si="3"/>
        <v>0</v>
      </c>
      <c r="J33" s="291"/>
      <c r="K33" s="291"/>
      <c r="L33" s="304">
        <v>0</v>
      </c>
      <c r="M33" s="305">
        <v>0</v>
      </c>
      <c r="N33" s="304">
        <f t="shared" si="20"/>
        <v>0</v>
      </c>
      <c r="O33" s="304">
        <v>0</v>
      </c>
      <c r="P33" s="305">
        <v>0</v>
      </c>
      <c r="Q33" s="304">
        <f t="shared" si="21"/>
        <v>0</v>
      </c>
      <c r="R33" s="304">
        <v>0</v>
      </c>
      <c r="S33" s="305">
        <v>0</v>
      </c>
      <c r="T33" s="304">
        <f t="shared" si="22"/>
        <v>0</v>
      </c>
      <c r="U33" s="304">
        <v>0</v>
      </c>
      <c r="V33" s="305">
        <v>0</v>
      </c>
      <c r="W33" s="304">
        <f t="shared" si="23"/>
        <v>0</v>
      </c>
      <c r="X33" s="304">
        <v>0</v>
      </c>
      <c r="Y33" s="305">
        <v>0</v>
      </c>
      <c r="Z33" s="304">
        <f t="shared" si="24"/>
        <v>0</v>
      </c>
      <c r="AA33" s="304">
        <v>0</v>
      </c>
      <c r="AB33" s="305">
        <v>0</v>
      </c>
      <c r="AC33" s="304">
        <f t="shared" si="25"/>
        <v>0</v>
      </c>
      <c r="AD33" s="304">
        <v>0</v>
      </c>
      <c r="AE33" s="305">
        <v>0</v>
      </c>
      <c r="AF33" s="304">
        <f t="shared" si="26"/>
        <v>0</v>
      </c>
      <c r="AG33" s="304">
        <v>0</v>
      </c>
      <c r="AH33" s="305">
        <v>0</v>
      </c>
      <c r="AI33" s="304">
        <f t="shared" si="27"/>
        <v>0</v>
      </c>
      <c r="AJ33" s="304">
        <v>0</v>
      </c>
      <c r="AK33" s="305">
        <v>0</v>
      </c>
      <c r="AL33" s="304">
        <f t="shared" si="28"/>
        <v>0</v>
      </c>
      <c r="AM33" s="304">
        <v>0</v>
      </c>
      <c r="AN33" s="305">
        <v>0</v>
      </c>
      <c r="AO33" s="304">
        <f t="shared" si="29"/>
        <v>0</v>
      </c>
      <c r="AP33" s="304">
        <v>0</v>
      </c>
      <c r="AQ33" s="305">
        <v>0</v>
      </c>
      <c r="AR33" s="304">
        <f t="shared" si="30"/>
        <v>0</v>
      </c>
      <c r="AS33" s="304">
        <v>0</v>
      </c>
      <c r="AT33" s="305">
        <v>0</v>
      </c>
      <c r="AU33" s="304">
        <f t="shared" si="31"/>
        <v>0</v>
      </c>
      <c r="AV33" s="304">
        <v>0</v>
      </c>
      <c r="AW33" s="305">
        <v>0</v>
      </c>
      <c r="AX33" s="304">
        <f t="shared" si="32"/>
        <v>0</v>
      </c>
      <c r="AY33" s="304">
        <v>0</v>
      </c>
      <c r="AZ33" s="305">
        <v>0</v>
      </c>
      <c r="BA33" s="304">
        <f t="shared" si="33"/>
        <v>0</v>
      </c>
    </row>
    <row r="34" spans="1:53">
      <c r="A34" s="289">
        <f t="shared" si="35"/>
        <v>27</v>
      </c>
      <c r="B34" s="290">
        <f t="shared" si="35"/>
        <v>46169</v>
      </c>
      <c r="C34" s="291">
        <f t="shared" si="18"/>
        <v>0</v>
      </c>
      <c r="D34" s="291">
        <f t="shared" si="18"/>
        <v>0</v>
      </c>
      <c r="E34" s="291">
        <f t="shared" si="19"/>
        <v>0</v>
      </c>
      <c r="F34" s="291">
        <f t="shared" si="0"/>
        <v>0</v>
      </c>
      <c r="G34" s="291">
        <f t="shared" si="1"/>
        <v>0</v>
      </c>
      <c r="H34" s="291">
        <f t="shared" si="2"/>
        <v>0</v>
      </c>
      <c r="I34" s="291">
        <f t="shared" si="3"/>
        <v>0</v>
      </c>
      <c r="J34" s="291"/>
      <c r="K34" s="291"/>
      <c r="L34" s="304">
        <v>0</v>
      </c>
      <c r="M34" s="305">
        <v>0</v>
      </c>
      <c r="N34" s="304">
        <f t="shared" si="20"/>
        <v>0</v>
      </c>
      <c r="O34" s="304">
        <v>0</v>
      </c>
      <c r="P34" s="305">
        <v>0</v>
      </c>
      <c r="Q34" s="304">
        <f t="shared" si="21"/>
        <v>0</v>
      </c>
      <c r="R34" s="304">
        <v>0</v>
      </c>
      <c r="S34" s="305">
        <v>0</v>
      </c>
      <c r="T34" s="304">
        <f t="shared" si="22"/>
        <v>0</v>
      </c>
      <c r="U34" s="304">
        <v>0</v>
      </c>
      <c r="V34" s="305">
        <v>0</v>
      </c>
      <c r="W34" s="304">
        <f t="shared" si="23"/>
        <v>0</v>
      </c>
      <c r="X34" s="304">
        <v>0</v>
      </c>
      <c r="Y34" s="305">
        <v>0</v>
      </c>
      <c r="Z34" s="304">
        <f t="shared" si="24"/>
        <v>0</v>
      </c>
      <c r="AA34" s="304">
        <v>0</v>
      </c>
      <c r="AB34" s="305">
        <v>0</v>
      </c>
      <c r="AC34" s="304">
        <f t="shared" si="25"/>
        <v>0</v>
      </c>
      <c r="AD34" s="304">
        <v>0</v>
      </c>
      <c r="AE34" s="305">
        <v>0</v>
      </c>
      <c r="AF34" s="304">
        <f t="shared" si="26"/>
        <v>0</v>
      </c>
      <c r="AG34" s="304">
        <v>0</v>
      </c>
      <c r="AH34" s="305">
        <v>0</v>
      </c>
      <c r="AI34" s="304">
        <f t="shared" si="27"/>
        <v>0</v>
      </c>
      <c r="AJ34" s="304">
        <v>0</v>
      </c>
      <c r="AK34" s="305">
        <v>0</v>
      </c>
      <c r="AL34" s="304">
        <f t="shared" si="28"/>
        <v>0</v>
      </c>
      <c r="AM34" s="304">
        <v>0</v>
      </c>
      <c r="AN34" s="305">
        <v>0</v>
      </c>
      <c r="AO34" s="304">
        <f t="shared" si="29"/>
        <v>0</v>
      </c>
      <c r="AP34" s="304">
        <v>0</v>
      </c>
      <c r="AQ34" s="305">
        <v>0</v>
      </c>
      <c r="AR34" s="304">
        <f t="shared" si="30"/>
        <v>0</v>
      </c>
      <c r="AS34" s="304">
        <v>0</v>
      </c>
      <c r="AT34" s="305">
        <v>0</v>
      </c>
      <c r="AU34" s="304">
        <f t="shared" si="31"/>
        <v>0</v>
      </c>
      <c r="AV34" s="304">
        <v>0</v>
      </c>
      <c r="AW34" s="305">
        <v>0</v>
      </c>
      <c r="AX34" s="304">
        <f t="shared" si="32"/>
        <v>0</v>
      </c>
      <c r="AY34" s="304">
        <v>0</v>
      </c>
      <c r="AZ34" s="305">
        <v>0</v>
      </c>
      <c r="BA34" s="304">
        <f t="shared" si="33"/>
        <v>0</v>
      </c>
    </row>
    <row r="35" spans="1:53">
      <c r="A35" s="289">
        <f t="shared" si="35"/>
        <v>28</v>
      </c>
      <c r="B35" s="290">
        <f t="shared" si="35"/>
        <v>46170</v>
      </c>
      <c r="C35" s="291">
        <f t="shared" si="18"/>
        <v>0</v>
      </c>
      <c r="D35" s="291">
        <f t="shared" si="18"/>
        <v>0</v>
      </c>
      <c r="E35" s="291">
        <f t="shared" si="19"/>
        <v>0</v>
      </c>
      <c r="F35" s="291">
        <f t="shared" si="0"/>
        <v>0</v>
      </c>
      <c r="G35" s="291">
        <f t="shared" si="1"/>
        <v>0</v>
      </c>
      <c r="H35" s="291">
        <f t="shared" si="2"/>
        <v>0</v>
      </c>
      <c r="I35" s="291">
        <f t="shared" si="3"/>
        <v>0</v>
      </c>
      <c r="J35" s="291"/>
      <c r="K35" s="291"/>
      <c r="L35" s="304">
        <v>0</v>
      </c>
      <c r="M35" s="305">
        <v>0</v>
      </c>
      <c r="N35" s="304">
        <f t="shared" si="20"/>
        <v>0</v>
      </c>
      <c r="O35" s="304">
        <v>0</v>
      </c>
      <c r="P35" s="305">
        <v>0</v>
      </c>
      <c r="Q35" s="304">
        <f t="shared" si="21"/>
        <v>0</v>
      </c>
      <c r="R35" s="304">
        <v>0</v>
      </c>
      <c r="S35" s="305">
        <v>0</v>
      </c>
      <c r="T35" s="304">
        <f t="shared" si="22"/>
        <v>0</v>
      </c>
      <c r="U35" s="304">
        <v>0</v>
      </c>
      <c r="V35" s="305">
        <v>0</v>
      </c>
      <c r="W35" s="304">
        <f t="shared" si="23"/>
        <v>0</v>
      </c>
      <c r="X35" s="304">
        <v>0</v>
      </c>
      <c r="Y35" s="305">
        <v>0</v>
      </c>
      <c r="Z35" s="304">
        <f t="shared" si="24"/>
        <v>0</v>
      </c>
      <c r="AA35" s="304">
        <v>0</v>
      </c>
      <c r="AB35" s="305">
        <v>0</v>
      </c>
      <c r="AC35" s="304">
        <f t="shared" si="25"/>
        <v>0</v>
      </c>
      <c r="AD35" s="304">
        <v>0</v>
      </c>
      <c r="AE35" s="305">
        <v>0</v>
      </c>
      <c r="AF35" s="304">
        <f t="shared" si="26"/>
        <v>0</v>
      </c>
      <c r="AG35" s="304">
        <v>0</v>
      </c>
      <c r="AH35" s="305">
        <v>0</v>
      </c>
      <c r="AI35" s="304">
        <f t="shared" si="27"/>
        <v>0</v>
      </c>
      <c r="AJ35" s="304">
        <v>0</v>
      </c>
      <c r="AK35" s="305">
        <v>0</v>
      </c>
      <c r="AL35" s="304">
        <f t="shared" si="28"/>
        <v>0</v>
      </c>
      <c r="AM35" s="304">
        <v>0</v>
      </c>
      <c r="AN35" s="305">
        <v>0</v>
      </c>
      <c r="AO35" s="304">
        <f t="shared" si="29"/>
        <v>0</v>
      </c>
      <c r="AP35" s="304">
        <v>0</v>
      </c>
      <c r="AQ35" s="305">
        <v>0</v>
      </c>
      <c r="AR35" s="304">
        <f t="shared" si="30"/>
        <v>0</v>
      </c>
      <c r="AS35" s="304">
        <v>0</v>
      </c>
      <c r="AT35" s="305">
        <v>0</v>
      </c>
      <c r="AU35" s="304">
        <f t="shared" si="31"/>
        <v>0</v>
      </c>
      <c r="AV35" s="304">
        <v>0</v>
      </c>
      <c r="AW35" s="305">
        <v>0</v>
      </c>
      <c r="AX35" s="304">
        <f t="shared" si="32"/>
        <v>0</v>
      </c>
      <c r="AY35" s="304">
        <v>0</v>
      </c>
      <c r="AZ35" s="305">
        <v>0</v>
      </c>
      <c r="BA35" s="304">
        <f t="shared" si="33"/>
        <v>0</v>
      </c>
    </row>
    <row r="36" spans="1:53">
      <c r="A36" s="289">
        <f t="shared" ref="A36:B38" si="36">A35+1</f>
        <v>29</v>
      </c>
      <c r="B36" s="290">
        <f t="shared" si="36"/>
        <v>46171</v>
      </c>
      <c r="C36" s="291">
        <f t="shared" ref="C36" si="37">F36+H36+J36</f>
        <v>0</v>
      </c>
      <c r="D36" s="291">
        <f t="shared" ref="D36" si="38">G36+I36+K36</f>
        <v>0</v>
      </c>
      <c r="E36" s="291">
        <f t="shared" ref="E36" si="39">D36-C36</f>
        <v>0</v>
      </c>
      <c r="F36" s="291">
        <f t="shared" si="0"/>
        <v>0</v>
      </c>
      <c r="G36" s="291">
        <f t="shared" si="1"/>
        <v>0</v>
      </c>
      <c r="H36" s="291">
        <f t="shared" si="2"/>
        <v>0</v>
      </c>
      <c r="I36" s="291">
        <f t="shared" si="3"/>
        <v>0</v>
      </c>
      <c r="J36" s="291"/>
      <c r="K36" s="291"/>
      <c r="L36" s="304">
        <v>0</v>
      </c>
      <c r="M36" s="305">
        <v>0</v>
      </c>
      <c r="N36" s="304">
        <f t="shared" si="20"/>
        <v>0</v>
      </c>
      <c r="O36" s="304">
        <v>0</v>
      </c>
      <c r="P36" s="305">
        <v>0</v>
      </c>
      <c r="Q36" s="304">
        <f t="shared" si="21"/>
        <v>0</v>
      </c>
      <c r="R36" s="304">
        <v>0</v>
      </c>
      <c r="S36" s="305">
        <v>0</v>
      </c>
      <c r="T36" s="304">
        <f t="shared" si="22"/>
        <v>0</v>
      </c>
      <c r="U36" s="304">
        <v>0</v>
      </c>
      <c r="V36" s="305">
        <v>0</v>
      </c>
      <c r="W36" s="304">
        <f t="shared" si="23"/>
        <v>0</v>
      </c>
      <c r="X36" s="304">
        <v>0</v>
      </c>
      <c r="Y36" s="305">
        <v>0</v>
      </c>
      <c r="Z36" s="304">
        <f t="shared" si="24"/>
        <v>0</v>
      </c>
      <c r="AA36" s="304">
        <v>0</v>
      </c>
      <c r="AB36" s="305">
        <v>0</v>
      </c>
      <c r="AC36" s="304">
        <f t="shared" si="25"/>
        <v>0</v>
      </c>
      <c r="AD36" s="304">
        <v>0</v>
      </c>
      <c r="AE36" s="305">
        <v>0</v>
      </c>
      <c r="AF36" s="304">
        <f t="shared" si="26"/>
        <v>0</v>
      </c>
      <c r="AG36" s="304">
        <v>0</v>
      </c>
      <c r="AH36" s="305">
        <v>0</v>
      </c>
      <c r="AI36" s="304">
        <f t="shared" si="27"/>
        <v>0</v>
      </c>
      <c r="AJ36" s="304">
        <v>0</v>
      </c>
      <c r="AK36" s="305">
        <v>0</v>
      </c>
      <c r="AL36" s="304">
        <f t="shared" si="28"/>
        <v>0</v>
      </c>
      <c r="AM36" s="304">
        <v>0</v>
      </c>
      <c r="AN36" s="305">
        <v>0</v>
      </c>
      <c r="AO36" s="304">
        <f t="shared" si="29"/>
        <v>0</v>
      </c>
      <c r="AP36" s="304">
        <v>0</v>
      </c>
      <c r="AQ36" s="305">
        <v>0</v>
      </c>
      <c r="AR36" s="304">
        <f t="shared" si="30"/>
        <v>0</v>
      </c>
      <c r="AS36" s="304">
        <v>0</v>
      </c>
      <c r="AT36" s="305">
        <v>0</v>
      </c>
      <c r="AU36" s="304">
        <f t="shared" si="31"/>
        <v>0</v>
      </c>
      <c r="AV36" s="304">
        <v>0</v>
      </c>
      <c r="AW36" s="305">
        <v>0</v>
      </c>
      <c r="AX36" s="304">
        <f t="shared" si="32"/>
        <v>0</v>
      </c>
      <c r="AY36" s="304">
        <v>0</v>
      </c>
      <c r="AZ36" s="305">
        <v>0</v>
      </c>
      <c r="BA36" s="304">
        <f t="shared" si="33"/>
        <v>0</v>
      </c>
    </row>
    <row r="37" spans="1:53">
      <c r="A37" s="289">
        <f t="shared" si="36"/>
        <v>30</v>
      </c>
      <c r="B37" s="290">
        <f t="shared" si="36"/>
        <v>46172</v>
      </c>
      <c r="C37" s="291">
        <f t="shared" ref="C37" si="40">F37+H37+J37</f>
        <v>20000</v>
      </c>
      <c r="D37" s="291">
        <f t="shared" ref="D37" si="41">G37+I37+K37</f>
        <v>0</v>
      </c>
      <c r="E37" s="291">
        <f t="shared" ref="E37" si="42">D37-C37</f>
        <v>-20000</v>
      </c>
      <c r="F37" s="291">
        <f t="shared" ref="F37" si="43">SUMIF($L$7:$AO$7,$F$6,L37:AO37)</f>
        <v>20000</v>
      </c>
      <c r="G37" s="291">
        <f t="shared" ref="G37" si="44">SUMIF($L$7:$AO$7,$G$6,L37:AO37)</f>
        <v>0</v>
      </c>
      <c r="H37" s="291">
        <f t="shared" ref="H37" si="45">SUMIF($AP$7:$BA$7,$H$6,AP37:BA37)</f>
        <v>0</v>
      </c>
      <c r="I37" s="291">
        <f t="shared" ref="I37" si="46">SUMIF($AP$7:$BA$7,$I$6,AP37:BA37)</f>
        <v>0</v>
      </c>
      <c r="J37" s="291"/>
      <c r="K37" s="291"/>
      <c r="L37" s="304">
        <v>0</v>
      </c>
      <c r="M37" s="305">
        <v>0</v>
      </c>
      <c r="N37" s="304">
        <f t="shared" ref="N37" si="47">M37-L37</f>
        <v>0</v>
      </c>
      <c r="O37" s="304">
        <v>5000</v>
      </c>
      <c r="P37" s="305">
        <v>0</v>
      </c>
      <c r="Q37" s="304">
        <f t="shared" ref="Q37" si="48">P37-O37</f>
        <v>-5000</v>
      </c>
      <c r="R37" s="304">
        <v>0</v>
      </c>
      <c r="S37" s="305">
        <v>0</v>
      </c>
      <c r="T37" s="304">
        <f t="shared" ref="T37" si="49">S37-R37</f>
        <v>0</v>
      </c>
      <c r="U37" s="304">
        <v>0</v>
      </c>
      <c r="V37" s="305">
        <v>0</v>
      </c>
      <c r="W37" s="304">
        <f t="shared" ref="W37" si="50">V37-U37</f>
        <v>0</v>
      </c>
      <c r="X37" s="304">
        <v>0</v>
      </c>
      <c r="Y37" s="305">
        <v>0</v>
      </c>
      <c r="Z37" s="304">
        <f t="shared" ref="Z37" si="51">Y37-X37</f>
        <v>0</v>
      </c>
      <c r="AA37" s="304">
        <v>5000</v>
      </c>
      <c r="AB37" s="305">
        <v>0</v>
      </c>
      <c r="AC37" s="304">
        <f t="shared" ref="AC37" si="52">AB37-AA37</f>
        <v>-5000</v>
      </c>
      <c r="AD37" s="304">
        <v>0</v>
      </c>
      <c r="AE37" s="305">
        <v>0</v>
      </c>
      <c r="AF37" s="304">
        <f t="shared" ref="AF37" si="53">AE37-AD37</f>
        <v>0</v>
      </c>
      <c r="AG37" s="304">
        <v>5000</v>
      </c>
      <c r="AH37" s="305">
        <v>0</v>
      </c>
      <c r="AI37" s="304">
        <f t="shared" ref="AI37" si="54">AH37-AG37</f>
        <v>-5000</v>
      </c>
      <c r="AJ37" s="304">
        <v>0</v>
      </c>
      <c r="AK37" s="305">
        <v>0</v>
      </c>
      <c r="AL37" s="304">
        <f t="shared" ref="AL37" si="55">AK37-AJ37</f>
        <v>0</v>
      </c>
      <c r="AM37" s="304">
        <v>5000</v>
      </c>
      <c r="AN37" s="305">
        <v>0</v>
      </c>
      <c r="AO37" s="304">
        <f t="shared" ref="AO37" si="56">AN37-AM37</f>
        <v>-5000</v>
      </c>
      <c r="AP37" s="304">
        <v>0</v>
      </c>
      <c r="AQ37" s="305">
        <v>0</v>
      </c>
      <c r="AR37" s="304">
        <f t="shared" ref="AR37" si="57">AQ37-AP37</f>
        <v>0</v>
      </c>
      <c r="AS37" s="304">
        <v>0</v>
      </c>
      <c r="AT37" s="305">
        <v>0</v>
      </c>
      <c r="AU37" s="304">
        <f t="shared" ref="AU37" si="58">AT37-AS37</f>
        <v>0</v>
      </c>
      <c r="AV37" s="304">
        <v>0</v>
      </c>
      <c r="AW37" s="305">
        <v>0</v>
      </c>
      <c r="AX37" s="304">
        <f t="shared" ref="AX37" si="59">AW37-AV37</f>
        <v>0</v>
      </c>
      <c r="AY37" s="304">
        <v>0</v>
      </c>
      <c r="AZ37" s="305">
        <v>0</v>
      </c>
      <c r="BA37" s="304">
        <f t="shared" ref="BA37" si="60">AZ37-AY37</f>
        <v>0</v>
      </c>
    </row>
    <row r="38" spans="1:53">
      <c r="A38" s="289">
        <f t="shared" si="36"/>
        <v>31</v>
      </c>
      <c r="B38" s="290">
        <f t="shared" si="36"/>
        <v>46173</v>
      </c>
      <c r="C38" s="291">
        <f t="shared" ref="C38" si="61">F38+H38+J38</f>
        <v>20000</v>
      </c>
      <c r="D38" s="291">
        <f t="shared" ref="D38" si="62">G38+I38+K38</f>
        <v>0</v>
      </c>
      <c r="E38" s="291">
        <f t="shared" ref="E38" si="63">D38-C38</f>
        <v>-20000</v>
      </c>
      <c r="F38" s="291">
        <f t="shared" ref="F38" si="64">SUMIF($L$7:$AO$7,$F$6,L38:AO38)</f>
        <v>20000</v>
      </c>
      <c r="G38" s="291">
        <f t="shared" ref="G38" si="65">SUMIF($L$7:$AO$7,$G$6,L38:AO38)</f>
        <v>0</v>
      </c>
      <c r="H38" s="291">
        <f t="shared" ref="H38" si="66">SUMIF($AP$7:$BA$7,$H$6,AP38:BA38)</f>
        <v>0</v>
      </c>
      <c r="I38" s="291">
        <f t="shared" ref="I38" si="67">SUMIF($AP$7:$BA$7,$I$6,AP38:BA38)</f>
        <v>0</v>
      </c>
      <c r="J38" s="291"/>
      <c r="K38" s="291"/>
      <c r="L38" s="304">
        <v>0</v>
      </c>
      <c r="M38" s="305">
        <v>0</v>
      </c>
      <c r="N38" s="304">
        <f t="shared" ref="N38" si="68">M38-L38</f>
        <v>0</v>
      </c>
      <c r="O38" s="304">
        <v>5000</v>
      </c>
      <c r="P38" s="305">
        <v>0</v>
      </c>
      <c r="Q38" s="304">
        <f t="shared" ref="Q38" si="69">P38-O38</f>
        <v>-5000</v>
      </c>
      <c r="R38" s="304">
        <v>0</v>
      </c>
      <c r="S38" s="305">
        <v>0</v>
      </c>
      <c r="T38" s="304">
        <f t="shared" ref="T38" si="70">S38-R38</f>
        <v>0</v>
      </c>
      <c r="U38" s="304">
        <v>0</v>
      </c>
      <c r="V38" s="305">
        <v>0</v>
      </c>
      <c r="W38" s="304">
        <f t="shared" ref="W38" si="71">V38-U38</f>
        <v>0</v>
      </c>
      <c r="X38" s="304">
        <v>0</v>
      </c>
      <c r="Y38" s="305">
        <v>0</v>
      </c>
      <c r="Z38" s="304">
        <f t="shared" ref="Z38" si="72">Y38-X38</f>
        <v>0</v>
      </c>
      <c r="AA38" s="304">
        <v>5000</v>
      </c>
      <c r="AB38" s="305">
        <v>0</v>
      </c>
      <c r="AC38" s="304">
        <f t="shared" ref="AC38" si="73">AB38-AA38</f>
        <v>-5000</v>
      </c>
      <c r="AD38" s="304">
        <v>0</v>
      </c>
      <c r="AE38" s="305">
        <v>0</v>
      </c>
      <c r="AF38" s="304">
        <f t="shared" ref="AF38" si="74">AE38-AD38</f>
        <v>0</v>
      </c>
      <c r="AG38" s="304">
        <v>5000</v>
      </c>
      <c r="AH38" s="305">
        <v>0</v>
      </c>
      <c r="AI38" s="304">
        <f t="shared" ref="AI38" si="75">AH38-AG38</f>
        <v>-5000</v>
      </c>
      <c r="AJ38" s="304">
        <v>0</v>
      </c>
      <c r="AK38" s="305">
        <v>0</v>
      </c>
      <c r="AL38" s="304">
        <f t="shared" ref="AL38" si="76">AK38-AJ38</f>
        <v>0</v>
      </c>
      <c r="AM38" s="304">
        <v>5000</v>
      </c>
      <c r="AN38" s="305">
        <v>0</v>
      </c>
      <c r="AO38" s="304">
        <f t="shared" ref="AO38" si="77">AN38-AM38</f>
        <v>-5000</v>
      </c>
      <c r="AP38" s="304">
        <v>0</v>
      </c>
      <c r="AQ38" s="305">
        <v>0</v>
      </c>
      <c r="AR38" s="304">
        <f t="shared" ref="AR38" si="78">AQ38-AP38</f>
        <v>0</v>
      </c>
      <c r="AS38" s="304">
        <v>0</v>
      </c>
      <c r="AT38" s="305">
        <v>0</v>
      </c>
      <c r="AU38" s="304">
        <f t="shared" ref="AU38" si="79">AT38-AS38</f>
        <v>0</v>
      </c>
      <c r="AV38" s="304">
        <v>0</v>
      </c>
      <c r="AW38" s="305">
        <v>0</v>
      </c>
      <c r="AX38" s="304">
        <f t="shared" ref="AX38" si="80">AW38-AV38</f>
        <v>0</v>
      </c>
      <c r="AY38" s="304">
        <v>0</v>
      </c>
      <c r="AZ38" s="305">
        <v>0</v>
      </c>
      <c r="BA38" s="304">
        <f t="shared" ref="BA38" si="81">AZ38-AY38</f>
        <v>0</v>
      </c>
    </row>
    <row r="39" spans="1:53">
      <c r="A39" s="289"/>
      <c r="B39" s="290"/>
      <c r="C39" s="291"/>
      <c r="D39" s="291"/>
      <c r="E39" s="291"/>
      <c r="F39" s="291"/>
      <c r="G39" s="291"/>
      <c r="H39" s="291"/>
      <c r="I39" s="291"/>
      <c r="J39" s="291"/>
      <c r="K39" s="291"/>
      <c r="L39" s="304"/>
      <c r="M39" s="305"/>
      <c r="N39" s="304"/>
      <c r="O39" s="304"/>
      <c r="P39" s="305"/>
      <c r="Q39" s="304"/>
      <c r="R39" s="304"/>
      <c r="S39" s="305"/>
      <c r="T39" s="304"/>
      <c r="U39" s="304"/>
      <c r="V39" s="305"/>
      <c r="W39" s="304"/>
      <c r="X39" s="304"/>
      <c r="Y39" s="305"/>
      <c r="Z39" s="304"/>
      <c r="AA39" s="304"/>
      <c r="AB39" s="305"/>
      <c r="AC39" s="304"/>
      <c r="AD39" s="304"/>
      <c r="AE39" s="305"/>
      <c r="AF39" s="304"/>
      <c r="AG39" s="304"/>
      <c r="AH39" s="305"/>
      <c r="AI39" s="304"/>
      <c r="AJ39" s="304"/>
      <c r="AK39" s="305"/>
      <c r="AL39" s="304"/>
      <c r="AM39" s="304"/>
      <c r="AN39" s="305"/>
      <c r="AO39" s="304"/>
      <c r="AP39" s="304"/>
      <c r="AQ39" s="305"/>
      <c r="AR39" s="304"/>
      <c r="AS39" s="304"/>
      <c r="AT39" s="305"/>
      <c r="AU39" s="304"/>
      <c r="AV39" s="304"/>
      <c r="AW39" s="305"/>
      <c r="AX39" s="304"/>
      <c r="AY39" s="304"/>
      <c r="AZ39" s="305"/>
      <c r="BA39" s="304"/>
    </row>
    <row r="40" spans="1:53" ht="15" thickBot="1">
      <c r="A40" s="292"/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</row>
    <row r="41" spans="1:53">
      <c r="A41" s="295" t="s">
        <v>7</v>
      </c>
      <c r="B41" s="296"/>
      <c r="C41" s="297">
        <f t="shared" ref="C41:N41" si="82">SUM(C8:C38)</f>
        <v>160000</v>
      </c>
      <c r="D41" s="297">
        <f t="shared" si="82"/>
        <v>0</v>
      </c>
      <c r="E41" s="297">
        <f t="shared" si="82"/>
        <v>-160000</v>
      </c>
      <c r="F41" s="297">
        <f t="shared" si="82"/>
        <v>160000</v>
      </c>
      <c r="G41" s="297">
        <f t="shared" si="82"/>
        <v>0</v>
      </c>
      <c r="H41" s="297">
        <f t="shared" si="82"/>
        <v>0</v>
      </c>
      <c r="I41" s="297">
        <f t="shared" si="82"/>
        <v>0</v>
      </c>
      <c r="J41" s="297">
        <f t="shared" si="82"/>
        <v>0</v>
      </c>
      <c r="K41" s="297">
        <f t="shared" si="82"/>
        <v>0</v>
      </c>
      <c r="L41" s="297">
        <f t="shared" si="82"/>
        <v>0</v>
      </c>
      <c r="M41" s="297">
        <f t="shared" si="82"/>
        <v>0</v>
      </c>
      <c r="N41" s="297">
        <f t="shared" si="82"/>
        <v>0</v>
      </c>
      <c r="O41" s="297">
        <f t="shared" ref="O41" si="83">SUM(O8:O38)</f>
        <v>40000</v>
      </c>
      <c r="P41" s="297">
        <f t="shared" ref="P41:AH41" si="84">SUM(P8:P38)</f>
        <v>0</v>
      </c>
      <c r="Q41" s="297">
        <f t="shared" si="84"/>
        <v>-40000</v>
      </c>
      <c r="R41" s="297">
        <f t="shared" si="84"/>
        <v>0</v>
      </c>
      <c r="S41" s="297">
        <f t="shared" si="84"/>
        <v>0</v>
      </c>
      <c r="T41" s="297">
        <f t="shared" si="84"/>
        <v>0</v>
      </c>
      <c r="U41" s="297">
        <f t="shared" si="84"/>
        <v>0</v>
      </c>
      <c r="V41" s="297">
        <f t="shared" si="84"/>
        <v>0</v>
      </c>
      <c r="W41" s="297">
        <f t="shared" si="84"/>
        <v>0</v>
      </c>
      <c r="X41" s="297">
        <f t="shared" si="84"/>
        <v>0</v>
      </c>
      <c r="Y41" s="297">
        <f t="shared" si="84"/>
        <v>0</v>
      </c>
      <c r="Z41" s="297">
        <f t="shared" si="84"/>
        <v>0</v>
      </c>
      <c r="AA41" s="297">
        <f t="shared" si="84"/>
        <v>40000</v>
      </c>
      <c r="AB41" s="297">
        <f t="shared" si="84"/>
        <v>0</v>
      </c>
      <c r="AC41" s="297">
        <f t="shared" si="84"/>
        <v>-40000</v>
      </c>
      <c r="AD41" s="297">
        <f t="shared" si="84"/>
        <v>0</v>
      </c>
      <c r="AE41" s="297">
        <f t="shared" si="84"/>
        <v>0</v>
      </c>
      <c r="AF41" s="297">
        <f t="shared" si="84"/>
        <v>0</v>
      </c>
      <c r="AG41" s="297">
        <f t="shared" si="84"/>
        <v>40000</v>
      </c>
      <c r="AH41" s="297">
        <f t="shared" si="84"/>
        <v>0</v>
      </c>
      <c r="AI41" s="297">
        <f t="shared" ref="AI41:BA41" si="85">SUM(AI8:AI38)</f>
        <v>-40000</v>
      </c>
      <c r="AJ41" s="297">
        <f t="shared" si="85"/>
        <v>0</v>
      </c>
      <c r="AK41" s="297">
        <f t="shared" si="85"/>
        <v>0</v>
      </c>
      <c r="AL41" s="297">
        <f t="shared" si="85"/>
        <v>0</v>
      </c>
      <c r="AM41" s="297">
        <f t="shared" si="85"/>
        <v>40000</v>
      </c>
      <c r="AN41" s="297">
        <f t="shared" si="85"/>
        <v>0</v>
      </c>
      <c r="AO41" s="297">
        <f t="shared" si="85"/>
        <v>-40000</v>
      </c>
      <c r="AP41" s="297">
        <f t="shared" si="85"/>
        <v>0</v>
      </c>
      <c r="AQ41" s="297">
        <f t="shared" si="85"/>
        <v>0</v>
      </c>
      <c r="AR41" s="297">
        <f t="shared" si="85"/>
        <v>0</v>
      </c>
      <c r="AS41" s="297">
        <f t="shared" si="85"/>
        <v>0</v>
      </c>
      <c r="AT41" s="297">
        <f t="shared" si="85"/>
        <v>0</v>
      </c>
      <c r="AU41" s="297">
        <f t="shared" si="85"/>
        <v>0</v>
      </c>
      <c r="AV41" s="297">
        <f t="shared" si="85"/>
        <v>0</v>
      </c>
      <c r="AW41" s="297">
        <f t="shared" si="85"/>
        <v>0</v>
      </c>
      <c r="AX41" s="297">
        <f t="shared" si="85"/>
        <v>0</v>
      </c>
      <c r="AY41" s="297">
        <f t="shared" si="85"/>
        <v>0</v>
      </c>
      <c r="AZ41" s="297">
        <f t="shared" si="85"/>
        <v>0</v>
      </c>
      <c r="BA41" s="297">
        <f t="shared" si="85"/>
        <v>0</v>
      </c>
    </row>
    <row r="42" spans="1:53">
      <c r="A42" s="298" t="s">
        <v>125</v>
      </c>
      <c r="B42" s="299"/>
      <c r="C42" s="300">
        <f t="shared" ref="C42:N42" si="86">C41/SUMPRODUCT((C8:C38&gt;0)*1)</f>
        <v>20000</v>
      </c>
      <c r="D42" s="300" t="e">
        <f t="shared" si="86"/>
        <v>#DIV/0!</v>
      </c>
      <c r="E42" s="300" t="e">
        <f t="shared" si="86"/>
        <v>#DIV/0!</v>
      </c>
      <c r="F42" s="300">
        <f t="shared" si="86"/>
        <v>20000</v>
      </c>
      <c r="G42" s="300" t="e">
        <f t="shared" si="86"/>
        <v>#DIV/0!</v>
      </c>
      <c r="H42" s="300" t="e">
        <f t="shared" si="86"/>
        <v>#DIV/0!</v>
      </c>
      <c r="I42" s="300" t="e">
        <f t="shared" si="86"/>
        <v>#DIV/0!</v>
      </c>
      <c r="J42" s="300" t="e">
        <f t="shared" si="86"/>
        <v>#DIV/0!</v>
      </c>
      <c r="K42" s="300" t="e">
        <f t="shared" si="86"/>
        <v>#DIV/0!</v>
      </c>
      <c r="L42" s="300" t="e">
        <f t="shared" si="86"/>
        <v>#DIV/0!</v>
      </c>
      <c r="M42" s="300" t="e">
        <f t="shared" si="86"/>
        <v>#DIV/0!</v>
      </c>
      <c r="N42" s="300" t="e">
        <f t="shared" si="86"/>
        <v>#DIV/0!</v>
      </c>
      <c r="O42" s="300">
        <f t="shared" ref="O42" si="87">O41/SUMPRODUCT((O8:O38&gt;0)*1)</f>
        <v>5000</v>
      </c>
      <c r="P42" s="300" t="e">
        <f t="shared" ref="P42:AH42" si="88">P41/SUMPRODUCT((P8:P38&gt;0)*1)</f>
        <v>#DIV/0!</v>
      </c>
      <c r="Q42" s="300" t="e">
        <f t="shared" si="88"/>
        <v>#DIV/0!</v>
      </c>
      <c r="R42" s="300" t="e">
        <f t="shared" si="88"/>
        <v>#DIV/0!</v>
      </c>
      <c r="S42" s="300" t="e">
        <f t="shared" si="88"/>
        <v>#DIV/0!</v>
      </c>
      <c r="T42" s="300" t="e">
        <f t="shared" si="88"/>
        <v>#DIV/0!</v>
      </c>
      <c r="U42" s="300" t="e">
        <f t="shared" si="88"/>
        <v>#DIV/0!</v>
      </c>
      <c r="V42" s="300" t="e">
        <f t="shared" si="88"/>
        <v>#DIV/0!</v>
      </c>
      <c r="W42" s="300" t="e">
        <f t="shared" si="88"/>
        <v>#DIV/0!</v>
      </c>
      <c r="X42" s="300" t="e">
        <f t="shared" si="88"/>
        <v>#DIV/0!</v>
      </c>
      <c r="Y42" s="300" t="e">
        <f t="shared" si="88"/>
        <v>#DIV/0!</v>
      </c>
      <c r="Z42" s="300" t="e">
        <f t="shared" si="88"/>
        <v>#DIV/0!</v>
      </c>
      <c r="AA42" s="300">
        <f t="shared" si="88"/>
        <v>5000</v>
      </c>
      <c r="AB42" s="300" t="e">
        <f t="shared" si="88"/>
        <v>#DIV/0!</v>
      </c>
      <c r="AC42" s="300" t="e">
        <f t="shared" si="88"/>
        <v>#DIV/0!</v>
      </c>
      <c r="AD42" s="300" t="e">
        <f t="shared" si="88"/>
        <v>#DIV/0!</v>
      </c>
      <c r="AE42" s="300" t="e">
        <f t="shared" si="88"/>
        <v>#DIV/0!</v>
      </c>
      <c r="AF42" s="300" t="e">
        <f t="shared" si="88"/>
        <v>#DIV/0!</v>
      </c>
      <c r="AG42" s="300">
        <f t="shared" si="88"/>
        <v>5000</v>
      </c>
      <c r="AH42" s="300" t="e">
        <f t="shared" si="88"/>
        <v>#DIV/0!</v>
      </c>
      <c r="AI42" s="300" t="e">
        <f t="shared" ref="AI42:BA42" si="89">AI41/SUMPRODUCT((AI8:AI38&gt;0)*1)</f>
        <v>#DIV/0!</v>
      </c>
      <c r="AJ42" s="300" t="e">
        <f t="shared" si="89"/>
        <v>#DIV/0!</v>
      </c>
      <c r="AK42" s="300" t="e">
        <f t="shared" si="89"/>
        <v>#DIV/0!</v>
      </c>
      <c r="AL42" s="300" t="e">
        <f t="shared" si="89"/>
        <v>#DIV/0!</v>
      </c>
      <c r="AM42" s="300">
        <f t="shared" si="89"/>
        <v>5000</v>
      </c>
      <c r="AN42" s="300" t="e">
        <f t="shared" si="89"/>
        <v>#DIV/0!</v>
      </c>
      <c r="AO42" s="300" t="e">
        <f t="shared" si="89"/>
        <v>#DIV/0!</v>
      </c>
      <c r="AP42" s="300" t="e">
        <f t="shared" si="89"/>
        <v>#DIV/0!</v>
      </c>
      <c r="AQ42" s="300" t="e">
        <f t="shared" si="89"/>
        <v>#DIV/0!</v>
      </c>
      <c r="AR42" s="300" t="e">
        <f t="shared" si="89"/>
        <v>#DIV/0!</v>
      </c>
      <c r="AS42" s="300" t="e">
        <f t="shared" si="89"/>
        <v>#DIV/0!</v>
      </c>
      <c r="AT42" s="300" t="e">
        <f t="shared" si="89"/>
        <v>#DIV/0!</v>
      </c>
      <c r="AU42" s="300" t="e">
        <f t="shared" si="89"/>
        <v>#DIV/0!</v>
      </c>
      <c r="AV42" s="300" t="e">
        <f t="shared" si="89"/>
        <v>#DIV/0!</v>
      </c>
      <c r="AW42" s="300" t="e">
        <f t="shared" si="89"/>
        <v>#DIV/0!</v>
      </c>
      <c r="AX42" s="300" t="e">
        <f t="shared" si="89"/>
        <v>#DIV/0!</v>
      </c>
      <c r="AY42" s="300" t="e">
        <f t="shared" si="89"/>
        <v>#DIV/0!</v>
      </c>
      <c r="AZ42" s="300" t="e">
        <f t="shared" si="89"/>
        <v>#DIV/0!</v>
      </c>
      <c r="BA42" s="300" t="e">
        <f t="shared" si="89"/>
        <v>#DIV/0!</v>
      </c>
    </row>
    <row r="44" spans="1:53">
      <c r="G44" s="4"/>
      <c r="I44" s="4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9">
    <cfRule type="cellIs" dxfId="30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U49"/>
  <sheetViews>
    <sheetView showGridLines="0" zoomScale="80" zoomScaleNormal="80" workbookViewId="0">
      <pane xSplit="3" ySplit="7" topLeftCell="D29" activePane="bottomRight" state="frozen"/>
      <selection pane="topRight"/>
      <selection pane="bottomLeft"/>
      <selection pane="bottomRight" activeCell="I42" sqref="I42"/>
    </sheetView>
  </sheetViews>
  <sheetFormatPr defaultColWidth="9.109375" defaultRowHeight="14.4"/>
  <cols>
    <col min="1" max="1" width="8.44140625" style="179" customWidth="1"/>
    <col min="2" max="2" width="12" style="179" customWidth="1"/>
    <col min="3" max="3" width="15.88671875" style="179" customWidth="1"/>
    <col min="4" max="4" width="14.44140625" style="179" customWidth="1"/>
    <col min="5" max="5" width="14.33203125" style="179" customWidth="1"/>
    <col min="6" max="8" width="12.33203125" style="179" customWidth="1"/>
    <col min="9" max="9" width="11" style="179" customWidth="1"/>
    <col min="10" max="10" width="10.88671875" style="179" hidden="1" customWidth="1"/>
    <col min="11" max="11" width="12.33203125" style="179" customWidth="1"/>
    <col min="12" max="12" width="14.44140625" style="179" hidden="1" customWidth="1"/>
    <col min="13" max="13" width="15.44140625" style="179" customWidth="1"/>
    <col min="14" max="14" width="13.88671875" style="179" customWidth="1"/>
    <col min="15" max="16" width="12.44140625" style="179" customWidth="1"/>
    <col min="17" max="17" width="13" style="179" customWidth="1"/>
    <col min="18" max="18" width="12.6640625" style="179" customWidth="1"/>
    <col min="19" max="19" width="12.33203125" style="179" customWidth="1"/>
    <col min="20" max="20" width="13.109375" style="179" customWidth="1"/>
    <col min="21" max="21" width="14.5546875" style="179" customWidth="1"/>
    <col min="22" max="22" width="16.6640625" style="179" customWidth="1"/>
    <col min="23" max="23" width="14.5546875" style="179" customWidth="1"/>
    <col min="24" max="24" width="18" style="179" customWidth="1"/>
    <col min="25" max="25" width="16.33203125" style="179" customWidth="1"/>
    <col min="26" max="26" width="14.33203125" style="179" customWidth="1"/>
    <col min="27" max="28" width="12.33203125" style="179" customWidth="1"/>
    <col min="29" max="29" width="12.44140625" style="179" customWidth="1"/>
    <col min="30" max="30" width="14.33203125" style="179" customWidth="1"/>
    <col min="31" max="31" width="12.44140625" style="179" customWidth="1"/>
    <col min="32" max="32" width="14.44140625" style="179" customWidth="1"/>
    <col min="33" max="33" width="14" style="179" customWidth="1"/>
    <col min="34" max="34" width="13.88671875" style="179" customWidth="1"/>
    <col min="35" max="35" width="12.5546875" style="179" customWidth="1"/>
    <col min="36" max="37" width="12.109375" style="179" hidden="1" customWidth="1"/>
    <col min="38" max="38" width="14.5546875" style="179" hidden="1" customWidth="1"/>
    <col min="39" max="39" width="13.88671875" style="179" customWidth="1"/>
    <col min="40" max="40" width="13.88671875" style="179" hidden="1" customWidth="1"/>
    <col min="41" max="41" width="14.5546875" style="179" hidden="1" customWidth="1"/>
    <col min="42" max="42" width="14.5546875" style="179" customWidth="1"/>
    <col min="43" max="43" width="19" style="179" customWidth="1"/>
    <col min="44" max="44" width="18.5546875" style="179" customWidth="1"/>
    <col min="45" max="45" width="12.88671875" style="179" customWidth="1"/>
    <col min="46" max="47" width="15.33203125" style="179" customWidth="1"/>
    <col min="48" max="48" width="16.5546875" style="179" customWidth="1"/>
    <col min="49" max="50" width="18" style="179" customWidth="1"/>
    <col min="51" max="51" width="14.88671875" style="179" customWidth="1"/>
    <col min="52" max="52" width="19.33203125" style="179" customWidth="1"/>
    <col min="53" max="53" width="17.88671875" style="179" customWidth="1"/>
    <col min="54" max="54" width="15" style="179" customWidth="1"/>
    <col min="55" max="55" width="13.6640625" style="179" customWidth="1"/>
    <col min="56" max="56" width="15.88671875" style="179" customWidth="1"/>
    <col min="57" max="59" width="13.6640625" style="179" customWidth="1"/>
    <col min="60" max="60" width="13.6640625" style="179" hidden="1" customWidth="1"/>
    <col min="61" max="61" width="18.109375" style="179" customWidth="1"/>
    <col min="62" max="66" width="15.5546875" style="179" customWidth="1"/>
    <col min="67" max="72" width="13.109375" style="179" customWidth="1"/>
    <col min="73" max="16384" width="9.109375" style="179"/>
  </cols>
  <sheetData>
    <row r="1" spans="1:72">
      <c r="A1" s="224" t="s">
        <v>126</v>
      </c>
      <c r="B1" s="223"/>
      <c r="C1" s="179">
        <v>3</v>
      </c>
      <c r="D1" s="179">
        <v>4</v>
      </c>
      <c r="E1" s="179">
        <f>D1+1</f>
        <v>5</v>
      </c>
      <c r="F1" s="179">
        <f t="shared" ref="F1:N1" si="0">E1+1</f>
        <v>6</v>
      </c>
      <c r="G1" s="179">
        <f t="shared" si="0"/>
        <v>7</v>
      </c>
      <c r="H1" s="179">
        <f t="shared" si="0"/>
        <v>8</v>
      </c>
      <c r="I1" s="179">
        <f t="shared" si="0"/>
        <v>9</v>
      </c>
      <c r="J1" s="179">
        <f t="shared" si="0"/>
        <v>10</v>
      </c>
      <c r="L1" s="179">
        <f>J1+1</f>
        <v>11</v>
      </c>
      <c r="M1" s="179">
        <f t="shared" si="0"/>
        <v>12</v>
      </c>
      <c r="N1" s="179">
        <f t="shared" si="0"/>
        <v>13</v>
      </c>
      <c r="O1" s="179">
        <f t="shared" ref="O1" si="1">N1+1</f>
        <v>14</v>
      </c>
      <c r="P1" s="179">
        <f t="shared" ref="P1" si="2">O1+1</f>
        <v>15</v>
      </c>
      <c r="Q1" s="179">
        <f t="shared" ref="Q1" si="3">P1+1</f>
        <v>16</v>
      </c>
      <c r="R1" s="179">
        <f t="shared" ref="R1" si="4">Q1+1</f>
        <v>17</v>
      </c>
      <c r="S1" s="179">
        <f t="shared" ref="S1" si="5">R1+1</f>
        <v>18</v>
      </c>
      <c r="T1" s="179">
        <f t="shared" ref="T1" si="6">S1+1</f>
        <v>19</v>
      </c>
      <c r="U1" s="179">
        <f t="shared" ref="U1" si="7">T1+1</f>
        <v>20</v>
      </c>
      <c r="V1" s="179">
        <f t="shared" ref="V1" si="8">U1+1</f>
        <v>21</v>
      </c>
      <c r="W1" s="179">
        <f t="shared" ref="W1" si="9">V1+1</f>
        <v>22</v>
      </c>
      <c r="X1" s="179">
        <f t="shared" ref="X1:Y1" si="10">W1+1</f>
        <v>23</v>
      </c>
      <c r="Y1" s="179">
        <f t="shared" si="10"/>
        <v>24</v>
      </c>
      <c r="Z1" s="179">
        <f t="shared" ref="Z1" si="11">Y1+1</f>
        <v>25</v>
      </c>
      <c r="AA1" s="179">
        <f t="shared" ref="AA1" si="12">Z1+1</f>
        <v>26</v>
      </c>
      <c r="AB1" s="179">
        <f t="shared" ref="AB1" si="13">AA1+1</f>
        <v>27</v>
      </c>
      <c r="AC1" s="179">
        <f t="shared" ref="AC1" si="14">AB1+1</f>
        <v>28</v>
      </c>
      <c r="AD1" s="179">
        <f t="shared" ref="AD1" si="15">AC1+1</f>
        <v>29</v>
      </c>
      <c r="AE1" s="179">
        <f t="shared" ref="AE1" si="16">AD1+1</f>
        <v>30</v>
      </c>
      <c r="AF1" s="179">
        <f t="shared" ref="AF1" si="17">AE1+1</f>
        <v>31</v>
      </c>
      <c r="AG1" s="179">
        <f t="shared" ref="AG1" si="18">AF1+1</f>
        <v>32</v>
      </c>
      <c r="AH1" s="179">
        <f t="shared" ref="AH1" si="19">AG1+1</f>
        <v>33</v>
      </c>
      <c r="AI1" s="179">
        <f t="shared" ref="AI1" si="20">AH1+1</f>
        <v>34</v>
      </c>
      <c r="AJ1" s="179">
        <f t="shared" ref="AJ1" si="21">AI1+1</f>
        <v>35</v>
      </c>
      <c r="AK1" s="179">
        <f t="shared" ref="AK1" si="22">AJ1+1</f>
        <v>36</v>
      </c>
      <c r="AL1" s="179">
        <f t="shared" ref="AL1" si="23">AK1+1</f>
        <v>37</v>
      </c>
      <c r="AM1" s="179">
        <f t="shared" ref="AM1" si="24">AL1+1</f>
        <v>38</v>
      </c>
      <c r="AN1" s="179">
        <f t="shared" ref="AN1" si="25">AM1+1</f>
        <v>39</v>
      </c>
      <c r="AO1" s="179">
        <f t="shared" ref="AO1" si="26">AN1+1</f>
        <v>40</v>
      </c>
      <c r="AP1" s="179">
        <f t="shared" ref="AP1" si="27">AO1+1</f>
        <v>41</v>
      </c>
      <c r="AQ1" s="179">
        <f t="shared" ref="AQ1" si="28">AP1+1</f>
        <v>42</v>
      </c>
      <c r="AR1" s="179">
        <f t="shared" ref="AR1" si="29">AQ1+1</f>
        <v>43</v>
      </c>
      <c r="AS1" s="179">
        <f t="shared" ref="AS1" si="30">AR1+1</f>
        <v>44</v>
      </c>
      <c r="AT1" s="179">
        <f t="shared" ref="AT1" si="31">AS1+1</f>
        <v>45</v>
      </c>
      <c r="AU1" s="179">
        <f t="shared" ref="AU1" si="32">AT1+1</f>
        <v>46</v>
      </c>
      <c r="AV1" s="179">
        <f t="shared" ref="AV1" si="33">AU1+1</f>
        <v>47</v>
      </c>
      <c r="AW1" s="179">
        <f t="shared" ref="AW1" si="34">AV1+1</f>
        <v>48</v>
      </c>
      <c r="AX1" s="179">
        <f t="shared" ref="AX1" si="35">AW1+1</f>
        <v>49</v>
      </c>
      <c r="AY1" s="179">
        <f t="shared" ref="AY1" si="36">AX1+1</f>
        <v>50</v>
      </c>
      <c r="AZ1" s="179">
        <f t="shared" ref="AZ1" si="37">AY1+1</f>
        <v>51</v>
      </c>
      <c r="BA1" s="179">
        <f t="shared" ref="BA1" si="38">AZ1+1</f>
        <v>52</v>
      </c>
      <c r="BB1" s="179">
        <f t="shared" ref="BB1" si="39">BA1+1</f>
        <v>53</v>
      </c>
      <c r="BC1" s="179">
        <f t="shared" ref="BC1" si="40">BB1+1</f>
        <v>54</v>
      </c>
      <c r="BD1" s="179">
        <f t="shared" ref="BD1" si="41">BC1+1</f>
        <v>55</v>
      </c>
      <c r="BE1" s="179">
        <f t="shared" ref="BE1" si="42">BD1+1</f>
        <v>56</v>
      </c>
      <c r="BF1" s="179">
        <f t="shared" ref="BF1" si="43">BE1+1</f>
        <v>57</v>
      </c>
      <c r="BG1" s="179">
        <f t="shared" ref="BG1" si="44">BF1+1</f>
        <v>58</v>
      </c>
      <c r="BH1" s="179">
        <f t="shared" ref="BH1" si="45">BG1+1</f>
        <v>59</v>
      </c>
      <c r="BI1" s="179">
        <f t="shared" ref="BI1" si="46">BH1+1</f>
        <v>60</v>
      </c>
      <c r="BJ1" s="179">
        <f t="shared" ref="BJ1" si="47">BI1+1</f>
        <v>61</v>
      </c>
      <c r="BK1" s="179">
        <f t="shared" ref="BK1" si="48">BJ1+1</f>
        <v>62</v>
      </c>
      <c r="BL1" s="179">
        <f t="shared" ref="BL1" si="49">BK1+1</f>
        <v>63</v>
      </c>
      <c r="BM1" s="179">
        <f t="shared" ref="BM1" si="50">BL1+1</f>
        <v>64</v>
      </c>
      <c r="BN1" s="179">
        <f t="shared" ref="BN1" si="51">BM1+1</f>
        <v>65</v>
      </c>
      <c r="BO1" s="179">
        <f t="shared" ref="BO1" si="52">BN1+1</f>
        <v>66</v>
      </c>
      <c r="BP1" s="179">
        <f t="shared" ref="BP1" si="53">BO1+1</f>
        <v>67</v>
      </c>
      <c r="BQ1" s="179">
        <f t="shared" ref="BQ1" si="54">BP1+1</f>
        <v>68</v>
      </c>
      <c r="BR1" s="179">
        <f t="shared" ref="BR1" si="55">BQ1+1</f>
        <v>69</v>
      </c>
      <c r="BT1" s="179">
        <f t="shared" ref="BT1" si="56">BR1+1</f>
        <v>70</v>
      </c>
    </row>
    <row r="2" spans="1:72">
      <c r="A2" s="223"/>
      <c r="B2" s="223"/>
      <c r="G2" s="225"/>
      <c r="H2" s="225"/>
      <c r="J2" s="225"/>
      <c r="K2" s="225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7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AZ2" s="257"/>
      <c r="BA2" s="257"/>
      <c r="BB2" s="257"/>
      <c r="BC2" s="257"/>
      <c r="BD2" s="257"/>
      <c r="BE2" s="257"/>
      <c r="BF2" s="257"/>
      <c r="BG2" s="257"/>
      <c r="BH2" s="257"/>
      <c r="BI2" s="257"/>
      <c r="BJ2" s="257"/>
      <c r="BK2" s="257"/>
      <c r="BL2" s="257"/>
      <c r="BM2" s="257"/>
      <c r="BN2" s="257"/>
      <c r="BO2" s="257"/>
      <c r="BP2" s="257"/>
      <c r="BQ2" s="257"/>
      <c r="BR2" s="257"/>
      <c r="BS2" s="257"/>
      <c r="BT2" s="257"/>
    </row>
    <row r="3" spans="1:72">
      <c r="A3" s="693" t="str">
        <f>"Bulan "&amp;TEXT(A4,"MMMM")&amp;" "&amp;TEXT(A4,"YYYY")</f>
        <v>Bulan Mei 2026</v>
      </c>
      <c r="B3" s="693"/>
      <c r="C3" s="693"/>
      <c r="G3" s="226"/>
      <c r="H3" s="226"/>
      <c r="I3" s="253"/>
      <c r="J3" s="226"/>
      <c r="K3" s="226"/>
      <c r="L3" s="253"/>
      <c r="M3" s="252"/>
    </row>
    <row r="4" spans="1:72">
      <c r="A4" s="694">
        <f>'Daily Sales'!A2:C2</f>
        <v>46143</v>
      </c>
      <c r="B4" s="694"/>
      <c r="E4" s="227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</row>
    <row r="6" spans="1:72" ht="21" customHeight="1">
      <c r="A6" s="700" t="s">
        <v>127</v>
      </c>
      <c r="B6" s="702" t="s">
        <v>128</v>
      </c>
      <c r="C6" s="695" t="s">
        <v>129</v>
      </c>
      <c r="D6" s="695"/>
      <c r="E6" s="695"/>
      <c r="F6" s="695"/>
      <c r="G6" s="695"/>
      <c r="H6" s="695"/>
      <c r="I6" s="695"/>
      <c r="J6" s="695"/>
      <c r="K6" s="696"/>
      <c r="L6" s="696"/>
      <c r="M6" s="697" t="s">
        <v>333</v>
      </c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  <c r="Y6" s="698"/>
      <c r="Z6" s="698"/>
      <c r="AA6" s="698"/>
      <c r="AB6" s="698"/>
      <c r="AC6" s="698"/>
      <c r="AD6" s="698"/>
      <c r="AE6" s="698"/>
      <c r="AF6" s="698"/>
      <c r="AG6" s="698"/>
      <c r="AH6" s="698"/>
      <c r="AI6" s="698"/>
      <c r="AJ6" s="698"/>
      <c r="AK6" s="698"/>
      <c r="AL6" s="698"/>
      <c r="AM6" s="698"/>
      <c r="AN6" s="698"/>
      <c r="AO6" s="698"/>
      <c r="AP6" s="698"/>
      <c r="AQ6" s="698"/>
      <c r="AR6" s="698"/>
      <c r="AS6" s="698"/>
      <c r="AT6" s="698"/>
      <c r="AU6" s="698"/>
      <c r="AV6" s="698"/>
      <c r="AW6" s="698"/>
      <c r="AX6" s="698"/>
      <c r="AY6" s="698"/>
      <c r="AZ6" s="698"/>
      <c r="BA6" s="698"/>
      <c r="BB6" s="698"/>
      <c r="BC6" s="698"/>
      <c r="BD6" s="698"/>
      <c r="BE6" s="698"/>
      <c r="BF6" s="698"/>
      <c r="BG6" s="698"/>
      <c r="BH6" s="698"/>
      <c r="BI6" s="698"/>
      <c r="BJ6" s="698"/>
      <c r="BK6" s="698"/>
      <c r="BL6" s="698"/>
      <c r="BM6" s="698"/>
      <c r="BN6" s="698"/>
      <c r="BO6" s="698"/>
      <c r="BP6" s="698"/>
      <c r="BQ6" s="698"/>
      <c r="BR6" s="698"/>
      <c r="BS6" s="698"/>
      <c r="BT6" s="699"/>
    </row>
    <row r="7" spans="1:72" s="222" customFormat="1" ht="55.5" customHeight="1" thickTop="1" thickBot="1">
      <c r="A7" s="701"/>
      <c r="B7" s="703"/>
      <c r="C7" s="228" t="s">
        <v>130</v>
      </c>
      <c r="D7" s="228" t="s">
        <v>131</v>
      </c>
      <c r="E7" s="228" t="s">
        <v>132</v>
      </c>
      <c r="F7" s="228" t="s">
        <v>133</v>
      </c>
      <c r="G7" s="228" t="s">
        <v>76</v>
      </c>
      <c r="H7" s="228" t="s">
        <v>240</v>
      </c>
      <c r="I7" s="258" t="s">
        <v>134</v>
      </c>
      <c r="J7" s="228" t="s">
        <v>135</v>
      </c>
      <c r="K7" s="258" t="s">
        <v>79</v>
      </c>
      <c r="L7" s="258" t="s">
        <v>136</v>
      </c>
      <c r="M7" s="259" t="s">
        <v>137</v>
      </c>
      <c r="N7" s="260" t="s">
        <v>8</v>
      </c>
      <c r="O7" s="260" t="s">
        <v>9</v>
      </c>
      <c r="P7" s="260" t="s">
        <v>10</v>
      </c>
      <c r="Q7" s="260" t="s">
        <v>11</v>
      </c>
      <c r="R7" s="260" t="s">
        <v>12</v>
      </c>
      <c r="S7" s="260" t="s">
        <v>13</v>
      </c>
      <c r="T7" s="260" t="s">
        <v>14</v>
      </c>
      <c r="U7" s="260" t="s">
        <v>15</v>
      </c>
      <c r="V7" s="260" t="s">
        <v>16</v>
      </c>
      <c r="W7" s="260" t="s">
        <v>17</v>
      </c>
      <c r="X7" s="260" t="s">
        <v>18</v>
      </c>
      <c r="Y7" s="260" t="s">
        <v>19</v>
      </c>
      <c r="Z7" s="276" t="s">
        <v>21</v>
      </c>
      <c r="AA7" s="276" t="s">
        <v>22</v>
      </c>
      <c r="AB7" s="277" t="s">
        <v>32</v>
      </c>
      <c r="AC7" s="277" t="s">
        <v>27</v>
      </c>
      <c r="AD7" s="277" t="s">
        <v>28</v>
      </c>
      <c r="AE7" s="277" t="s">
        <v>29</v>
      </c>
      <c r="AF7" s="277" t="s">
        <v>30</v>
      </c>
      <c r="AG7" s="277" t="s">
        <v>31</v>
      </c>
      <c r="AH7" s="277" t="s">
        <v>315</v>
      </c>
      <c r="AI7" s="277" t="s">
        <v>33</v>
      </c>
      <c r="AJ7" s="277" t="s">
        <v>138</v>
      </c>
      <c r="AK7" s="277" t="s">
        <v>139</v>
      </c>
      <c r="AL7" s="277" t="s">
        <v>140</v>
      </c>
      <c r="AM7" s="277" t="s">
        <v>34</v>
      </c>
      <c r="AN7" s="276" t="s">
        <v>141</v>
      </c>
      <c r="AO7" s="276" t="s">
        <v>142</v>
      </c>
      <c r="AP7" s="260" t="s">
        <v>25</v>
      </c>
      <c r="AQ7" s="260" t="s">
        <v>20</v>
      </c>
      <c r="AR7" s="260" t="s">
        <v>35</v>
      </c>
      <c r="AS7" s="260" t="s">
        <v>36</v>
      </c>
      <c r="AT7" s="260" t="s">
        <v>37</v>
      </c>
      <c r="AU7" s="260" t="s">
        <v>38</v>
      </c>
      <c r="AV7" s="260" t="s">
        <v>39</v>
      </c>
      <c r="AW7" s="260" t="s">
        <v>40</v>
      </c>
      <c r="AX7" s="260" t="s">
        <v>41</v>
      </c>
      <c r="AY7" s="260" t="s">
        <v>42</v>
      </c>
      <c r="AZ7" s="260" t="s">
        <v>43</v>
      </c>
      <c r="BA7" s="260" t="s">
        <v>44</v>
      </c>
      <c r="BB7" s="276" t="s">
        <v>24</v>
      </c>
      <c r="BC7" s="276" t="s">
        <v>23</v>
      </c>
      <c r="BD7" s="276" t="s">
        <v>45</v>
      </c>
      <c r="BE7" s="276" t="s">
        <v>46</v>
      </c>
      <c r="BF7" s="276" t="s">
        <v>26</v>
      </c>
      <c r="BG7" s="277" t="s">
        <v>237</v>
      </c>
      <c r="BH7" s="277" t="s">
        <v>143</v>
      </c>
      <c r="BI7" s="260" t="s">
        <v>47</v>
      </c>
      <c r="BJ7" s="260" t="s">
        <v>48</v>
      </c>
      <c r="BK7" s="260" t="s">
        <v>49</v>
      </c>
      <c r="BL7" s="260" t="s">
        <v>50</v>
      </c>
      <c r="BM7" s="277" t="s">
        <v>55</v>
      </c>
      <c r="BN7" s="277" t="s">
        <v>51</v>
      </c>
      <c r="BO7" s="260" t="s">
        <v>52</v>
      </c>
      <c r="BP7" s="260" t="s">
        <v>144</v>
      </c>
      <c r="BQ7" s="260" t="s">
        <v>53</v>
      </c>
      <c r="BR7" s="260" t="s">
        <v>54</v>
      </c>
      <c r="BS7" s="538" t="s">
        <v>238</v>
      </c>
      <c r="BT7" s="280" t="s">
        <v>56</v>
      </c>
    </row>
    <row r="8" spans="1:72" ht="15" customHeight="1" thickTop="1">
      <c r="A8" s="229">
        <f>'Daily Sales'!A2:C2</f>
        <v>46143</v>
      </c>
      <c r="B8" s="230">
        <f t="shared" ref="B8:B11" ca="1" si="57">IFERROR(M8/C8,"")</f>
        <v>0.73780539656147459</v>
      </c>
      <c r="C8" s="231">
        <f>SUM(D8:K8)</f>
        <v>141822.16000000003</v>
      </c>
      <c r="D8" s="232">
        <v>88799.98000000001</v>
      </c>
      <c r="E8" s="233">
        <v>36939.920000000006</v>
      </c>
      <c r="F8" s="233">
        <v>11931.039999999999</v>
      </c>
      <c r="G8" s="233">
        <v>0</v>
      </c>
      <c r="H8" s="233">
        <v>0</v>
      </c>
      <c r="I8" s="261">
        <v>4151.22</v>
      </c>
      <c r="J8" s="262"/>
      <c r="K8" s="261">
        <v>0</v>
      </c>
      <c r="L8" s="261"/>
      <c r="M8" s="263">
        <f ca="1">SUM(N8:BT8)</f>
        <v>104637.15500000492</v>
      </c>
      <c r="N8" s="264">
        <f>SUMIF(CLIN!$C$7:$C$500,'Summary sales'!$A8,CLIN!$J$7:$J$500)</f>
        <v>0</v>
      </c>
      <c r="O8" s="264">
        <f>SUMIF(BI!$B$7:$B$500,'Summary sales'!$A8,BI!$J$7:$J$500)</f>
        <v>0</v>
      </c>
      <c r="P8" s="264">
        <f>SUMIF(MKG!$B$7:$B$499,'Summary sales'!$A8,MKG!$J$7:$J$499)</f>
        <v>458.01000000024214</v>
      </c>
      <c r="Q8" s="264">
        <f>SUMIF(STM!$B$7:$B$500,'Summary sales'!$A8,STM!$J$7:$J$500)</f>
        <v>0</v>
      </c>
      <c r="R8" s="264">
        <f>SUMIF(OAJ!$B$7:$B$499,'Summary sales'!$A8,OAJ!$J$7:$J$499)</f>
        <v>430.52999999991152</v>
      </c>
      <c r="S8" s="264">
        <f>SUMIF(NNI!$B$7:$B$500,'Summary sales'!$A8,NNI!$J$7:$J$500)</f>
        <v>0</v>
      </c>
      <c r="T8" s="264">
        <f>SUMIF(SHB!$B$7:$B$499,'Summary sales'!$A8,SHB!$J$7:$J$499)</f>
        <v>2.139999999984866</v>
      </c>
      <c r="U8" s="264">
        <f>SUMIF(GTL!$B$7:$B$500,'Summary sales'!$A8,GTL!$J$7:$J$500)</f>
        <v>484.85000000009313</v>
      </c>
      <c r="V8" s="264">
        <f>SUMIF(TWK!$B$7:$B$500,'Summary sales'!$A8,TWK!$J$7:$J$500)</f>
        <v>257.05999999993946</v>
      </c>
      <c r="W8" s="264">
        <f>SUMIF(BYC!$B$7:$B$499,'Summary sales'!$A8,BYC!$J$7:$J$499)</f>
        <v>0</v>
      </c>
      <c r="X8" s="264">
        <f>SUMIF(GFIR!$B$7:$B$40,'Summary sales'!$A8,GFIR!$J$7:$J$40)+SUMIF(GFIR2!$B$7:$B$19,'Summary sales'!$A8,GFIR2!$J$7:$J$19)</f>
        <v>103.83000000007451</v>
      </c>
      <c r="Y8" s="264">
        <f>SUMIF(SARIMURNI!$B$7:$B$501,'Summary sales'!$A8,SARIMURNI!$J$7:$J$501)</f>
        <v>0</v>
      </c>
      <c r="Z8" s="264">
        <f>SUMIF(HLI!$B$7:$B$499,'Summary sales'!$A8,HLI!$J$7:$J$499)</f>
        <v>3721.9199999999255</v>
      </c>
      <c r="AA8" s="264">
        <f>SUMIF(CERES!$B$7:$B$500,'Summary sales'!$A8,CERES!$J$7:$J$500)</f>
        <v>4229.0200000000186</v>
      </c>
      <c r="AB8" s="264">
        <f>SUMIF(KGM!$B$7:$B$500,'Summary sales'!$A8,KGM!$J$7:$J$500)</f>
        <v>1273.7099999999627</v>
      </c>
      <c r="AC8" s="264">
        <f>SUMIF(ALT!$B$7:$B$119,'Summary sales'!$A8,ALT!$M$7:$M$119)</f>
        <v>802.58699999994133</v>
      </c>
      <c r="AD8" s="264">
        <f ca="1">SUMIF(IDP!$B$7:$B$126,'Summary sales'!$A8,IDP!$O$7:$O$125)</f>
        <v>0</v>
      </c>
      <c r="AE8" s="264">
        <f>SUMIF(FSI!$B$7:$B$501,'Summary sales'!$A8,FSI!$J$7:$J$501)</f>
        <v>0</v>
      </c>
      <c r="AF8" s="264">
        <f>SUMIF(EBM!$B$7:$B$499,'Summary sales'!$A8,EBM!$J$7:$J$499)</f>
        <v>72.502999999996973</v>
      </c>
      <c r="AG8" s="264">
        <f>SUMIF(CISF!$B$7:$B$499,'Summary sales'!$A8,CISF!$J$7:$J$499)</f>
        <v>284</v>
      </c>
      <c r="AH8" s="264">
        <f>SUMIF(HANKOOK!$B$7:$B$498,'Summary sales'!$A8,HANKOOK!$J$7:$J$498)</f>
        <v>0</v>
      </c>
      <c r="AI8" s="264">
        <f>SUMIF(PUJ!$B$7:$B$500,'Summary sales'!$A8,PUJ!$J$7:$J$500)</f>
        <v>0</v>
      </c>
      <c r="AJ8" s="264">
        <f>SUMIF(TORABIKACIKUPA!$B$7:$B$493,'Summary sales'!$A8,TORABIKACIKUPA!$L$7:$L$493)</f>
        <v>0</v>
      </c>
      <c r="AK8" s="264">
        <f>SUMIF(TORABIKAHF!$B$7:$B$504,'Summary sales'!$A8,TORABIKAHF!$L$7:$L$504)</f>
        <v>0</v>
      </c>
      <c r="AL8" s="279">
        <f>SUMIF(TORABIKAIC!$B$7:$B$492,'Summary sales'!$A8,TORABIKAIC!$L$7:$L$492)</f>
        <v>0</v>
      </c>
      <c r="AM8" s="264">
        <f>SUMIF(KALBEE!$B$7:$B$500,'Summary sales'!$A8,KALBEE!$J$7:$J$500)</f>
        <v>0</v>
      </c>
      <c r="AN8" s="264">
        <f>SUMIF(TOYOBO!$B$7:$B$479,'Summary sales'!$A8,TOYOBO!$O$7:$O$479)</f>
        <v>0</v>
      </c>
      <c r="AO8" s="264">
        <f>SUMIF(SWS!$B$7:$B$483,'Summary sales'!$A8,SWS!$P$7:$P$483)</f>
        <v>0</v>
      </c>
      <c r="AP8" s="264">
        <f>SUMIF(KSN!$B$7:$B$482,'Summary sales'!$A8,KSN!$J$7:$J$482)</f>
        <v>2173.7199999999721</v>
      </c>
      <c r="AQ8" s="279">
        <f>SUMIF(UMI!$B$7:$B$500,'Summary sales'!$A8,UMI!$J$7:$J$500)</f>
        <v>9627.1820000037551</v>
      </c>
      <c r="AR8" s="264">
        <f>SUMIF(IPT!$B$7:$B$499,'Summary sales'!$A8,IPT!$J$7:$J$499)</f>
        <v>1541.4400000004098</v>
      </c>
      <c r="AS8" s="264">
        <f>SUMIF(KBRU!$B$8:$B$500,'Summary sales'!$A8,KBRU!$J$8:$J$500)</f>
        <v>0</v>
      </c>
      <c r="AT8" s="264">
        <f>SUMIF(AMI!$B$7:$B$499,'Summary sales'!$A8,AMI!$J$7:$J$499)</f>
        <v>0</v>
      </c>
      <c r="AU8" s="264">
        <f>SUMIF(KA!$B$7:$B$500,'Summary sales'!$A8,KA!$J$7:$J$500)</f>
        <v>0</v>
      </c>
      <c r="AV8" s="264">
        <f>SUMIF(KTN!$B$7:$B$499,'Summary sales'!$A8,KTN!$J$7:$J$499)</f>
        <v>1401.2700000000186</v>
      </c>
      <c r="AW8" s="264">
        <f>SUMIF(TOMIMOTO!$B$7:$B$499,'Summary sales'!$A8,TOMIMOTO!$J$7:$J$499)</f>
        <v>21.039999999920838</v>
      </c>
      <c r="AX8" s="264">
        <f>SUMIF(NIAGAGARAM!$B$7:$B$501,'Summary sales'!$A8,NIAGAGARAM!$J$7:$J$501)</f>
        <v>681.01000000000931</v>
      </c>
      <c r="AY8" s="264">
        <f>SUMIF('PCI84'!$B$7:$B$500,'Summary sales'!$A8,'PCI84'!$J$7:$J$500)</f>
        <v>9396.2800000002608</v>
      </c>
      <c r="AZ8" s="264">
        <f>SUMIF(PCIM!$B$7:$B$500,'Summary sales'!$A8,PCIM!$J$7:$J$500)</f>
        <v>2448.0600000000559</v>
      </c>
      <c r="BA8" s="264">
        <f>SUMIF(INDOFOOD!$B$7:$B$501,'Summary sales'!$A8,INDOFOOD!$J$7:$J$501)</f>
        <v>0</v>
      </c>
      <c r="BB8" s="264">
        <f>SUMIF(HCI!$B$7:$B$499,'Summary sales'!$A8,HCI!$J$7:$J$499)</f>
        <v>3660.140000000014</v>
      </c>
      <c r="BC8" s="264">
        <f>SUMIF(DIC!$B$7:$B$499,'Summary sales'!$A8,DIC!$J$7:$J$499)</f>
        <v>8650.0300000000279</v>
      </c>
      <c r="BD8" s="264">
        <f>SUMIF(ASAHIMAS!$B$7:$B$499,'Summary sales'!$A8,ASAHIMAS!$J$7:$J$499)</f>
        <v>38125.870000000112</v>
      </c>
      <c r="BE8" s="264">
        <f>SUMIF('ABC KOGEN'!B7:B38,'Summary sales'!$A8,'ABC KOGEN'!J7:J38)</f>
        <v>8858.2299999999814</v>
      </c>
      <c r="BF8" s="264">
        <f>SUMIF(ADP!$B$7:$B$499,'Summary sales'!$A8,ADP!$J$7:$J$499)</f>
        <v>10.559999999997672</v>
      </c>
      <c r="BG8" s="264">
        <f>SUMIF(Tongtji!$B$7:$B$500,'Summary sales'!$A8,Tongtji!$J$7:$K$500)</f>
        <v>372.90000000037253</v>
      </c>
      <c r="BH8" s="264">
        <f>SUMIF(CITYMALL!$B$8:$B$500,'Summary sales'!$A8,CITYMALL!$J$8:$J$500)</f>
        <v>0</v>
      </c>
      <c r="BI8" s="264">
        <f>SUMIF(PA!$B$7:$B$499,'Summary sales'!$A8,PA!$J$7:$J$499)</f>
        <v>864.89000000001397</v>
      </c>
      <c r="BJ8" s="264">
        <f>SUMIF(RB!$B$7:$B$499,'Summary sales'!$A8,RB!$J$7:$J$499)</f>
        <v>0</v>
      </c>
      <c r="BK8" s="264">
        <f>SUMIF(GFATOM!$B$7:$B$500,'Summary sales'!$A8,GFATOM!$J$7:$J$500)</f>
        <v>0</v>
      </c>
      <c r="BL8" s="264">
        <f>SUMIF(GFKULIT!$B$7:$B$500,'Summary sales'!$A8,GFKULIT!$J$7:$J$500)</f>
        <v>0</v>
      </c>
      <c r="BM8" s="264">
        <f>SUMIF(SPJES!$B$7:$B$492,'Summary sales'!$A8,SPJES!$N$7:$N$492)</f>
        <v>0</v>
      </c>
      <c r="BN8" s="264">
        <f>SUMIF(HSK!$B$7:$B$500,'Summary sales'!$A8,HSK!$N$7:$N$500)</f>
        <v>0</v>
      </c>
      <c r="BO8" s="264">
        <f>SUMIF(SDM!$B$7:$B$499,'Summary sales'!$A8,SDM!$J$7:$J$499)</f>
        <v>0</v>
      </c>
      <c r="BP8" s="264">
        <f>SUMIF(HANKOOK!$B$7:$B$500,'Summary sales'!$A8,HANKOOK!$J$7:$J$500)</f>
        <v>0</v>
      </c>
      <c r="BQ8" s="264">
        <f>SUMIF(JARGAS!$B$7:$B$499,'Summary sales'!$A8,JARGAS!$J$7:$J$499)</f>
        <v>1676.2029999999795</v>
      </c>
      <c r="BR8" s="264">
        <f>SUMIF(SBI!$B$7:$B$499,'Summary sales'!$A8,SBI!$J$7:$J$499)</f>
        <v>3008.1699999999255</v>
      </c>
      <c r="BS8" s="264">
        <f>SUMIF(JIUQI!$B$7:$B$472,'Summary sales'!$A8,JIUQI!$O$7:$O$472)</f>
        <v>0</v>
      </c>
      <c r="BT8" s="264">
        <f>SUMIF(SPGLOBAL!$B$7:$B$507,'Summary sales'!$A8,SPGLOBAL!$M$7:$M$507)</f>
        <v>0</v>
      </c>
    </row>
    <row r="9" spans="1:72" ht="15.75" customHeight="1">
      <c r="A9" s="234">
        <f>A8+1</f>
        <v>46144</v>
      </c>
      <c r="B9" s="235">
        <f t="shared" ca="1" si="57"/>
        <v>1.0404688890328586</v>
      </c>
      <c r="C9" s="236">
        <f t="shared" ref="C9:C38" si="58">SUM(D9:K9)</f>
        <v>126543.79999999996</v>
      </c>
      <c r="D9" s="237">
        <v>74793.169999999969</v>
      </c>
      <c r="E9" s="238">
        <v>36903.17</v>
      </c>
      <c r="F9" s="238">
        <v>14847.46</v>
      </c>
      <c r="G9" s="238">
        <v>0</v>
      </c>
      <c r="H9" s="238">
        <v>0</v>
      </c>
      <c r="I9" s="265">
        <v>0</v>
      </c>
      <c r="J9" s="238"/>
      <c r="K9" s="266">
        <v>0</v>
      </c>
      <c r="L9" s="265"/>
      <c r="M9" s="267">
        <f t="shared" ref="M9:M37" ca="1" si="59">SUM(N9:BT9)</f>
        <v>131664.8869999962</v>
      </c>
      <c r="N9" s="268">
        <f>SUMIF(CLIN!$C$7:$C$500,'Summary sales'!$A9,CLIN!$J$7:$J$500)</f>
        <v>0</v>
      </c>
      <c r="O9" s="268">
        <f>SUMIF(BI!$B$7:$B$500,'Summary sales'!$A9,BI!$J$7:$J$500)</f>
        <v>0</v>
      </c>
      <c r="P9" s="268">
        <f>SUMIF(MKG!$B$7:$B$499,'Summary sales'!$A9,MKG!$J$7:$J$499)</f>
        <v>1068.4399999999441</v>
      </c>
      <c r="Q9" s="268">
        <f>SUMIF(STM!$B$7:$B$500,'Summary sales'!$A9,STM!$J$7:$J$500)</f>
        <v>0</v>
      </c>
      <c r="R9" s="268">
        <f>SUMIF(OAJ!$B$7:$B$499,'Summary sales'!$A9,OAJ!$J$7:$J$499)</f>
        <v>642.05000000004657</v>
      </c>
      <c r="S9" s="268">
        <f>SUMIF(NNI!$B$7:$B$500,'Summary sales'!$A9,NNI!$J$7:$J$500)</f>
        <v>0</v>
      </c>
      <c r="T9" s="268">
        <f>SUMIF(SHB!$B$7:$B$499,'Summary sales'!$A9,SHB!$J$7:$J$499)</f>
        <v>0</v>
      </c>
      <c r="U9" s="268">
        <f>SUMIF(GTL!$B$7:$B$500,'Summary sales'!$A9,GTL!$J$7:$J$500)</f>
        <v>457.39999999990687</v>
      </c>
      <c r="V9" s="268">
        <f>SUMIF(TWK!$B$7:$B$500,'Summary sales'!$A9,TWK!$J$7:$J$500)</f>
        <v>405.25</v>
      </c>
      <c r="W9" s="268">
        <f>SUMIF(BYC!$B$7:$B$499,'Summary sales'!$A9,BYC!$J$7:$J$499)</f>
        <v>0</v>
      </c>
      <c r="X9" s="268">
        <f>SUMIF(GFIR!$B$7:$B$40,'Summary sales'!$A9,GFIR!$J$7:$J$40)+SUMIF(GFIR2!$B$7:$B$19,'Summary sales'!$A9,GFIR2!$J$7:$J$19)</f>
        <v>4428.7099999999627</v>
      </c>
      <c r="Y9" s="268">
        <f>SUMIF(SARIMURNI!$B$7:$B$501,'Summary sales'!$A9,SARIMURNI!$J$7:$J$501)</f>
        <v>0</v>
      </c>
      <c r="Z9" s="268">
        <f>SUMIF(HLI!$B$7:$B$499,'Summary sales'!$A9,HLI!$J$7:$J$499)</f>
        <v>3720.2600000000093</v>
      </c>
      <c r="AA9" s="268">
        <f>SUMIF(CERES!$B$7:$B$500,'Summary sales'!$A9,CERES!$J$7:$J$500)</f>
        <v>7260.7299999999814</v>
      </c>
      <c r="AB9" s="268">
        <f>SUMIF(KGM!$B$7:$B$500,'Summary sales'!$A9,KGM!$J$7:$J$500)</f>
        <v>1198.9500000000698</v>
      </c>
      <c r="AC9" s="268">
        <f>SUMIF(ALT!$B$7:$B$119,'Summary sales'!$A9,ALT!$M$7:$M$119)</f>
        <v>676.90200000000186</v>
      </c>
      <c r="AD9" s="268">
        <f ca="1">SUMIF(IDP!$B$7:$B$126,'Summary sales'!$A9,IDP!$O$7:$O$125)</f>
        <v>0</v>
      </c>
      <c r="AE9" s="268">
        <f>SUMIF(FSI!$B$7:$B$501,'Summary sales'!$A9,FSI!$J$7:$J$501)</f>
        <v>0</v>
      </c>
      <c r="AF9" s="268">
        <f>SUMIF(EBM!$B$7:$B$499,'Summary sales'!$A9,EBM!$J$7:$J$499)</f>
        <v>67.07499999999709</v>
      </c>
      <c r="AG9" s="268">
        <f>SUMIF(CISF!$B$7:$B$499,'Summary sales'!$A9,CISF!$J$7:$J$499)</f>
        <v>3574.6000000000931</v>
      </c>
      <c r="AH9" s="268">
        <f>SUMIF(HANKOOK!$B$7:$B$498,'Summary sales'!$A9,HANKOOK!$J$7:$J$498)</f>
        <v>0</v>
      </c>
      <c r="AI9" s="268">
        <f>SUMIF(PUJ!$B$7:$B$500,'Summary sales'!$A9,PUJ!$J$7:$J$500)</f>
        <v>0</v>
      </c>
      <c r="AJ9" s="268">
        <f>SUMIF(TORABIKACIKUPA!$B$7:$B$493,'Summary sales'!$A9,TORABIKACIKUPA!$L$7:$L$493)</f>
        <v>0</v>
      </c>
      <c r="AK9" s="268">
        <f>SUMIF(TORABIKAHF!$B$7:$B$504,'Summary sales'!$A9,TORABIKAHF!$L$7:$L$504)</f>
        <v>0</v>
      </c>
      <c r="AL9" s="268">
        <f>SUMIF(TORABIKAIC!$B$7:$B$492,'Summary sales'!$A9,TORABIKAIC!$L$7:$L$492)</f>
        <v>0</v>
      </c>
      <c r="AM9" s="268">
        <f>SUMIF(KALBEE!$B$7:$B$500,'Summary sales'!$A9,KALBEE!$J$7:$J$500)</f>
        <v>5678.6000000000931</v>
      </c>
      <c r="AN9" s="268">
        <f>SUMIF(TOYOBO!$B$7:$B$479,'Summary sales'!$A9,TOYOBO!$O$7:$O$479)</f>
        <v>0</v>
      </c>
      <c r="AO9" s="268">
        <f>SUMIF(SWS!$B$7:$B$483,'Summary sales'!$A9,SWS!$P$7:$P$483)</f>
        <v>0</v>
      </c>
      <c r="AP9" s="268">
        <f>SUMIF(KSN!$B$7:$B$482,'Summary sales'!$A9,KSN!$J$7:$J$482)</f>
        <v>6854.5700000000652</v>
      </c>
      <c r="AQ9" s="268">
        <f>SUMIF(UMI!$B$7:$B$500,'Summary sales'!$A9,UMI!$J$7:$J$500)</f>
        <v>14414.733999997377</v>
      </c>
      <c r="AR9" s="268">
        <f>SUMIF(IPT!$B$7:$B$499,'Summary sales'!$A9,IPT!$J$7:$J$499)</f>
        <v>2119.2900000000373</v>
      </c>
      <c r="AS9" s="268">
        <f>SUMIF(KBRU!$B$8:$B$500,'Summary sales'!$A9,KBRU!$J$8:$J$500)</f>
        <v>23.839999999967404</v>
      </c>
      <c r="AT9" s="268">
        <f>SUMIF(AMI!$B$7:$B$499,'Summary sales'!$A9,AMI!$J$7:$J$499)</f>
        <v>0</v>
      </c>
      <c r="AU9" s="268">
        <f>SUMIF(KA!$B$7:$B$500,'Summary sales'!$A9,KA!$J$7:$J$500)</f>
        <v>0</v>
      </c>
      <c r="AV9" s="268">
        <f>SUMIF(KTN!$B$7:$B$499,'Summary sales'!$A9,KTN!$J$7:$J$499)</f>
        <v>1490.839999999851</v>
      </c>
      <c r="AW9" s="268">
        <f>SUMIF(TOMIMOTO!$B$7:$B$499,'Summary sales'!$A9,TOMIMOTO!$J$7:$J$499)</f>
        <v>2092.5700000000652</v>
      </c>
      <c r="AX9" s="268">
        <f>SUMIF(NIAGAGARAM!$B$7:$B$501,'Summary sales'!$A9,NIAGAGARAM!$J$7:$J$501)</f>
        <v>0</v>
      </c>
      <c r="AY9" s="268">
        <f>SUMIF('PCI84'!$B$7:$B$500,'Summary sales'!$A9,'PCI84'!$J$7:$J$500)</f>
        <v>8362.6899999994785</v>
      </c>
      <c r="AZ9" s="268">
        <f>SUMIF(PCIM!$B$7:$B$500,'Summary sales'!$A9,PCIM!$J$7:$J$500)</f>
        <v>2580.9699999999721</v>
      </c>
      <c r="BA9" s="268">
        <f>SUMIF(INDOFOOD!$B$7:$B$501,'Summary sales'!$A9,INDOFOOD!$J$7:$J$501)</f>
        <v>0</v>
      </c>
      <c r="BB9" s="268">
        <f>SUMIF(HCI!$B$7:$B$499,'Summary sales'!$A9,HCI!$J$7:$J$499)</f>
        <v>0</v>
      </c>
      <c r="BC9" s="268">
        <f>SUMIF(DIC!$B$7:$B$499,'Summary sales'!$A9,DIC!$J$7:$J$499)</f>
        <v>11000.270000000019</v>
      </c>
      <c r="BD9" s="268">
        <f>SUMIF(ASAHIMAS!$B$7:$B$499,'Summary sales'!$A9,ASAHIMAS!$J$7:$J$499)</f>
        <v>35489.359999999404</v>
      </c>
      <c r="BE9" s="268">
        <f>SUMIF('ABC KOGEN'!B8:B39,'Summary sales'!$A9,'ABC KOGEN'!J8:J39)</f>
        <v>8322.2399999999907</v>
      </c>
      <c r="BF9" s="268">
        <f>SUMIF(ADP!$B$7:$B$499,'Summary sales'!$A9,ADP!$J$7:$J$499)</f>
        <v>0</v>
      </c>
      <c r="BG9" s="268">
        <f>SUMIF(Tongtji!$B$8:$B$500,'Summary sales'!$A9,Tongtji!$J$8:$J$500)</f>
        <v>1652</v>
      </c>
      <c r="BH9" s="268">
        <f>SUMIF(CITYMALL!$B$7:$B$500,'Summary sales'!$A9,CITYMALL!$K$7:$K$500)</f>
        <v>0</v>
      </c>
      <c r="BI9" s="268">
        <f>SUMIF(PA!$B$7:$B$499,'Summary sales'!$A9,PA!$J$7:$J$499)</f>
        <v>795.78999999992084</v>
      </c>
      <c r="BJ9" s="268">
        <f>SUMIF(RB!$B$7:$B$499,'Summary sales'!$A9,RB!$J$7:$J$499)</f>
        <v>3705.75</v>
      </c>
      <c r="BK9" s="268">
        <f>SUMIF(GFATOM!$B$7:$B$500,'Summary sales'!$A9,GFATOM!$J$7:$J$500)</f>
        <v>0</v>
      </c>
      <c r="BL9" s="268">
        <f>SUMIF(GFKULIT!$B$7:$B$500,'Summary sales'!$A9,GFKULIT!$J$7:$J$500)</f>
        <v>0</v>
      </c>
      <c r="BM9" s="268">
        <f>SUMIF(SPJES!$B$7:$B$492,'Summary sales'!$A9,SPJES!$N$7:$N$492)</f>
        <v>0</v>
      </c>
      <c r="BN9" s="268">
        <f>SUMIF(HSK!$B$7:$B$500,'Summary sales'!$A9,HSK!$N$7:$N$500)</f>
        <v>0</v>
      </c>
      <c r="BO9" s="268">
        <f>SUMIF(SDM!$B$7:$B$499,'Summary sales'!$A9,SDM!$J$7:$J$499)</f>
        <v>0</v>
      </c>
      <c r="BP9" s="268">
        <f>SUMIF(HANKOOK!$B$7:$B$500,'Summary sales'!$A9,HANKOOK!$J$7:$J$500)</f>
        <v>0</v>
      </c>
      <c r="BQ9" s="268">
        <f>SUMIF(JARGAS!$B$7:$B$499,'Summary sales'!$A9,JARGAS!$J$7:$J$499)</f>
        <v>1935.6060000000289</v>
      </c>
      <c r="BR9" s="268">
        <f>SUMIF(SBI!$B$7:$B$499,'Summary sales'!$A9,SBI!$J$7:$J$499)</f>
        <v>1645.3999999999069</v>
      </c>
      <c r="BS9" s="268">
        <f>SUMIF(JIUQI!$B$7:$B$472,'Summary sales'!$A9,JIUQI!$O$7:$O$472)</f>
        <v>0</v>
      </c>
      <c r="BT9" s="268">
        <f>SUMIF(SPGLOBAL!$B$7:$B$507,'Summary sales'!$A9,SPGLOBAL!$M$7:$M$507)</f>
        <v>0</v>
      </c>
    </row>
    <row r="10" spans="1:72">
      <c r="A10" s="239">
        <f t="shared" ref="A10:A38" si="60">A9+1</f>
        <v>46145</v>
      </c>
      <c r="B10" s="240">
        <f t="shared" ca="1" si="57"/>
        <v>1.0073673707706869</v>
      </c>
      <c r="C10" s="241">
        <f t="shared" si="58"/>
        <v>121591.41000000002</v>
      </c>
      <c r="D10" s="242">
        <v>70666.340000000011</v>
      </c>
      <c r="E10" s="243">
        <v>35544.79</v>
      </c>
      <c r="F10" s="243">
        <v>6126.35</v>
      </c>
      <c r="G10" s="243">
        <v>0</v>
      </c>
      <c r="H10" s="243">
        <v>4934.91</v>
      </c>
      <c r="I10" s="269">
        <v>4319.0200000000004</v>
      </c>
      <c r="J10" s="243"/>
      <c r="K10" s="269">
        <v>0</v>
      </c>
      <c r="L10" s="269"/>
      <c r="M10" s="270">
        <f t="shared" ca="1" si="59"/>
        <v>122487.21900000062</v>
      </c>
      <c r="N10" s="271">
        <f>SUMIF(CLIN!$C$7:$C$500,'Summary sales'!$A10,CLIN!$J$7:$J$500)</f>
        <v>184.35000000009313</v>
      </c>
      <c r="O10" s="271">
        <f>SUMIF(BI!$B$7:$B$500,'Summary sales'!$A10,BI!$J$7:$J$500)</f>
        <v>833.09999999962747</v>
      </c>
      <c r="P10" s="271">
        <f>SUMIF(MKG!$B$7:$B$499,'Summary sales'!$A10,MKG!$J$7:$J$499)</f>
        <v>668.08000000007451</v>
      </c>
      <c r="Q10" s="271">
        <f>SUMIF(STM!$B$7:$B$500,'Summary sales'!$A10,STM!$J$7:$J$500)</f>
        <v>0</v>
      </c>
      <c r="R10" s="271">
        <f>SUMIF(OAJ!$B$7:$B$499,'Summary sales'!$A10,OAJ!$J$7:$J$499)</f>
        <v>530.13000000000466</v>
      </c>
      <c r="S10" s="271">
        <f>SUMIF(NNI!$B$7:$B$500,'Summary sales'!$A10,NNI!$J$7:$J$500)</f>
        <v>0</v>
      </c>
      <c r="T10" s="271">
        <f>SUMIF(SHB!$B$7:$B$499,'Summary sales'!$A10,SHB!$J$7:$J$499)</f>
        <v>13.78000000002794</v>
      </c>
      <c r="U10" s="271">
        <f>SUMIF(GTL!$B$7:$B$500,'Summary sales'!$A10,GTL!$J$7:$J$500)</f>
        <v>450.95000000006985</v>
      </c>
      <c r="V10" s="271">
        <f>SUMIF(TWK!$B$7:$B$500,'Summary sales'!$A10,TWK!$J$7:$J$500)</f>
        <v>456.98999999999069</v>
      </c>
      <c r="W10" s="271">
        <f>SUMIF(BYC!$B$7:$B$499,'Summary sales'!$A10,BYC!$J$7:$J$499)</f>
        <v>0</v>
      </c>
      <c r="X10" s="271">
        <f>SUMIF(GFIR!$B$7:$B$40,'Summary sales'!$A10,GFIR!$J$7:$J$40)+SUMIF(GFIR2!$B$7:$B$19,'Summary sales'!$A10,GFIR2!$J$7:$J$19)</f>
        <v>4784.8100000000559</v>
      </c>
      <c r="Y10" s="271">
        <f>SUMIF(SARIMURNI!$B$7:$B$501,'Summary sales'!$A10,SARIMURNI!$J$7:$J$501)</f>
        <v>48.770000000018626</v>
      </c>
      <c r="Z10" s="271">
        <f>SUMIF(HLI!$B$7:$B$499,'Summary sales'!$A10,HLI!$J$7:$J$499)</f>
        <v>3689.1199999998789</v>
      </c>
      <c r="AA10" s="271">
        <f>SUMIF(CERES!$B$7:$B$500,'Summary sales'!$A10,CERES!$J$7:$J$500)</f>
        <v>3941.9199999999255</v>
      </c>
      <c r="AB10" s="271">
        <f>SUMIF(KGM!$B$7:$B$500,'Summary sales'!$A10,KGM!$J$7:$J$500)</f>
        <v>1271.6199999999953</v>
      </c>
      <c r="AC10" s="271">
        <f>SUMIF(ALT!$B$7:$B$119,'Summary sales'!$A10,ALT!$M$7:$M$119)</f>
        <v>0</v>
      </c>
      <c r="AD10" s="271">
        <f ca="1">SUMIF(IDP!$B$7:$B$126,'Summary sales'!$A10,IDP!$O$7:$O$125)</f>
        <v>0</v>
      </c>
      <c r="AE10" s="271">
        <f>SUMIF(FSI!$B$7:$B$501,'Summary sales'!$A10,FSI!$J$7:$J$501)</f>
        <v>0</v>
      </c>
      <c r="AF10" s="271">
        <f>SUMIF(EBM!$B$7:$B$499,'Summary sales'!$A10,EBM!$J$7:$J$499)</f>
        <v>62.454000000012456</v>
      </c>
      <c r="AG10" s="271">
        <f>SUMIF(CISF!$B$7:$B$499,'Summary sales'!$A10,CISF!$J$7:$J$499)</f>
        <v>121.09999999962747</v>
      </c>
      <c r="AH10" s="271">
        <f>SUMIF(HANKOOK!$B$7:$B$498,'Summary sales'!$A10,HANKOOK!$J$7:$J$498)</f>
        <v>0</v>
      </c>
      <c r="AI10" s="271">
        <f>SUMIF(PUJ!$B$7:$B$500,'Summary sales'!$A10,PUJ!$J$7:$J$500)</f>
        <v>0</v>
      </c>
      <c r="AJ10" s="271">
        <f>SUMIF(TORABIKACIKUPA!$B$7:$B$493,'Summary sales'!$A10,TORABIKACIKUPA!$L$7:$L$493)</f>
        <v>0</v>
      </c>
      <c r="AK10" s="271">
        <f>SUMIF(TORABIKAHF!$B$7:$B$504,'Summary sales'!$A10,TORABIKAHF!$L$7:$L$504)</f>
        <v>0</v>
      </c>
      <c r="AL10" s="271">
        <f>SUMIF(TORABIKAIC!$B$7:$B$492,'Summary sales'!$A10,TORABIKAIC!$L$7:$L$492)</f>
        <v>0</v>
      </c>
      <c r="AM10" s="271">
        <f>SUMIF(KALBEE!$B$7:$B$500,'Summary sales'!$A10,KALBEE!$J$7:$J$500)</f>
        <v>4285.3000000000466</v>
      </c>
      <c r="AN10" s="271">
        <f>SUMIF(TOYOBO!$B$7:$B$479,'Summary sales'!$A10,TOYOBO!$O$7:$O$479)</f>
        <v>0</v>
      </c>
      <c r="AO10" s="271">
        <f>SUMIF(SWS!$B$7:$B$483,'Summary sales'!$A10,SWS!$P$7:$P$483)</f>
        <v>0</v>
      </c>
      <c r="AP10" s="271">
        <f>SUMIF(KSN!$B$7:$B$482,'Summary sales'!$A10,KSN!$J$7:$J$482)</f>
        <v>5892.2199999999721</v>
      </c>
      <c r="AQ10" s="271">
        <f>SUMIF(UMI!$B$7:$B$500,'Summary sales'!$A10,UMI!$J$7:$J$500)</f>
        <v>6667.140000000596</v>
      </c>
      <c r="AR10" s="271">
        <f>SUMIF(IPT!$B$7:$B$499,'Summary sales'!$A10,IPT!$J$7:$J$499)</f>
        <v>1470.7599999997765</v>
      </c>
      <c r="AS10" s="271">
        <f>SUMIF(KBRU!$B$8:$B$500,'Summary sales'!$A10,KBRU!$J$8:$J$500)</f>
        <v>0</v>
      </c>
      <c r="AT10" s="271">
        <f>SUMIF(AMI!$B$7:$B$499,'Summary sales'!$A10,AMI!$J$7:$J$499)</f>
        <v>760.99000000022352</v>
      </c>
      <c r="AU10" s="271">
        <f>SUMIF(KA!$B$7:$B$500,'Summary sales'!$A10,KA!$J$7:$J$500)</f>
        <v>0</v>
      </c>
      <c r="AV10" s="271">
        <f>SUMIF(KTN!$B$7:$B$499,'Summary sales'!$A10,KTN!$J$7:$J$499)</f>
        <v>1551.2299999999814</v>
      </c>
      <c r="AW10" s="271">
        <f>SUMIF(TOMIMOTO!$B$7:$B$499,'Summary sales'!$A10,TOMIMOTO!$J$7:$J$499)</f>
        <v>2061.5899999999674</v>
      </c>
      <c r="AX10" s="271">
        <f>SUMIF(NIAGAGARAM!$B$7:$B$501,'Summary sales'!$A10,NIAGAGARAM!$J$7:$J$501)</f>
        <v>49.270000000018626</v>
      </c>
      <c r="AY10" s="271">
        <f>SUMIF('PCI84'!$B$7:$B$500,'Summary sales'!$A10,'PCI84'!$J$7:$J$500)</f>
        <v>8972.6699999999255</v>
      </c>
      <c r="AZ10" s="271">
        <f>SUMIF(PCIM!$B$7:$B$500,'Summary sales'!$A10,PCIM!$J$7:$J$500)</f>
        <v>2606.5600000000559</v>
      </c>
      <c r="BA10" s="271">
        <f>SUMIF(INDOFOOD!$B$7:$B$501,'Summary sales'!$A10,INDOFOOD!$J$7:$J$501)</f>
        <v>0</v>
      </c>
      <c r="BB10" s="271">
        <f>SUMIF(HCI!$B$7:$B$499,'Summary sales'!$A10,HCI!$J$7:$J$499)</f>
        <v>3563.4100000000326</v>
      </c>
      <c r="BC10" s="271">
        <f>SUMIF(DIC!$B$7:$B$499,'Summary sales'!$A10,DIC!$J$7:$J$499)</f>
        <v>9799.5700000000652</v>
      </c>
      <c r="BD10" s="271">
        <f>SUMIF(ASAHIMAS!$B$7:$B$499,'Summary sales'!$A10,ASAHIMAS!$J$7:$J$499)</f>
        <v>37239.350000000559</v>
      </c>
      <c r="BE10" s="271">
        <f>SUMIF('ABC KOGEN'!B9:B40,'Summary sales'!$A10,'ABC KOGEN'!J9:J40)</f>
        <v>5444.7800000000279</v>
      </c>
      <c r="BF10" s="271">
        <f>SUMIF(ADP!$B$7:$B$499,'Summary sales'!$A10,ADP!$J$7:$J$499)</f>
        <v>0</v>
      </c>
      <c r="BG10" s="271">
        <f>SUMIF(Tongtji!$B$8:$B$500,'Summary sales'!$A10,Tongtji!$J$8:$J$500)</f>
        <v>2742.7999999998137</v>
      </c>
      <c r="BH10" s="271">
        <f>SUMIF(CITYMALL!$B$7:$B$500,'Summary sales'!$A10,CITYMALL!$K$7:$K$500)</f>
        <v>0</v>
      </c>
      <c r="BI10" s="271">
        <f>SUMIF(PA!$B$7:$B$499,'Summary sales'!$A10,PA!$J$7:$J$499)</f>
        <v>787.64000000001397</v>
      </c>
      <c r="BJ10" s="271">
        <f>SUMIF(RB!$B$7:$B$499,'Summary sales'!$A10,RB!$J$7:$J$499)</f>
        <v>3826.1899999999441</v>
      </c>
      <c r="BK10" s="271">
        <f>SUMIF(GFATOM!$B$7:$B$500,'Summary sales'!$A10,GFATOM!$J$7:$J$500)</f>
        <v>86.830000000074506</v>
      </c>
      <c r="BL10" s="271">
        <f>SUMIF(GFKULIT!$B$7:$B$500,'Summary sales'!$A10,GFKULIT!$J$7:$J$500)</f>
        <v>0</v>
      </c>
      <c r="BM10" s="271">
        <f>SUMIF(SPJES!$B$7:$B$492,'Summary sales'!$A10,SPJES!$N$7:$N$492)</f>
        <v>0</v>
      </c>
      <c r="BN10" s="271">
        <f>SUMIF(HSK!$B$7:$B$500,'Summary sales'!$A10,HSK!$N$7:$N$500)</f>
        <v>0</v>
      </c>
      <c r="BO10" s="271">
        <f>SUMIF(SDM!$B$7:$B$499,'Summary sales'!$A10,SDM!$J$7:$J$499)</f>
        <v>0</v>
      </c>
      <c r="BP10" s="271">
        <f>SUMIF(HANKOOK!$B$7:$B$500,'Summary sales'!$A10,HANKOOK!$J$7:$J$500)</f>
        <v>0</v>
      </c>
      <c r="BQ10" s="271">
        <f>SUMIF(JARGAS!$B$7:$B$499,'Summary sales'!$A10,JARGAS!$J$7:$J$499)</f>
        <v>1879.8649999999907</v>
      </c>
      <c r="BR10" s="271">
        <f>SUMIF(SBI!$B$7:$B$499,'Summary sales'!$A10,SBI!$J$7:$J$499)</f>
        <v>1181.8900000001304</v>
      </c>
      <c r="BS10" s="271">
        <f>SUMIF(JIUQI!$B$7:$B$472,'Summary sales'!$A10,JIUQI!$O$7:$O$472)</f>
        <v>4559.99</v>
      </c>
      <c r="BT10" s="271">
        <f>SUMIF(SPGLOBAL!$B$7:$B$507,'Summary sales'!$A10,SPGLOBAL!$M$7:$M$507)</f>
        <v>0</v>
      </c>
    </row>
    <row r="11" spans="1:72">
      <c r="A11" s="234">
        <f t="shared" si="60"/>
        <v>46146</v>
      </c>
      <c r="B11" s="235">
        <f t="shared" ca="1" si="57"/>
        <v>1.2812719171100895</v>
      </c>
      <c r="C11" s="236">
        <f t="shared" si="58"/>
        <v>136500.09</v>
      </c>
      <c r="D11" s="237">
        <v>94817.75</v>
      </c>
      <c r="E11" s="238">
        <v>33219.9</v>
      </c>
      <c r="F11" s="244">
        <v>8462.4399999999987</v>
      </c>
      <c r="G11" s="238">
        <v>0</v>
      </c>
      <c r="H11" s="238">
        <v>0</v>
      </c>
      <c r="I11" s="265">
        <v>0</v>
      </c>
      <c r="J11" s="272"/>
      <c r="K11" s="266">
        <v>0</v>
      </c>
      <c r="L11" s="273"/>
      <c r="M11" s="267">
        <f t="shared" ca="1" si="59"/>
        <v>174893.73199999976</v>
      </c>
      <c r="N11" s="268">
        <f>SUMIF(CLIN!$C$7:$C$500,'Summary sales'!$A11,CLIN!$J$7:$J$500)</f>
        <v>581.14999999990687</v>
      </c>
      <c r="O11" s="274">
        <f>SUMIF(BI!$B$7:$B$500,'Summary sales'!$A11,BI!$J$7:$J$500)</f>
        <v>1966.7599999997765</v>
      </c>
      <c r="P11" s="274">
        <f>SUMIF(MKG!$B$7:$B$499,'Summary sales'!$A11,MKG!$J$7:$J$499)</f>
        <v>1448.5800000000745</v>
      </c>
      <c r="Q11" s="268">
        <f>SUMIF(STM!$B$7:$B$500,'Summary sales'!$A11,STM!$J$7:$J$500)</f>
        <v>1624.1999999997206</v>
      </c>
      <c r="R11" s="274">
        <f>SUMIF(OAJ!$B$7:$B$499,'Summary sales'!$A11,OAJ!$J$7:$J$499)</f>
        <v>708.4100000000326</v>
      </c>
      <c r="S11" s="274">
        <f>SUMIF(NNI!$B$7:$B$500,'Summary sales'!$A11,NNI!$J$7:$J$500)</f>
        <v>0</v>
      </c>
      <c r="T11" s="274">
        <f>SUMIF(SHB!$B$7:$B$499,'Summary sales'!$A11,SHB!$J$7:$J$499)</f>
        <v>59.569999999977881</v>
      </c>
      <c r="U11" s="274">
        <f>SUMIF(GTL!$B$7:$B$500,'Summary sales'!$A11,GTL!$J$7:$J$500)</f>
        <v>947.29999999993015</v>
      </c>
      <c r="V11" s="274">
        <f>SUMIF(TWK!$B$7:$B$500,'Summary sales'!$A11,TWK!$J$7:$J$500)</f>
        <v>741.85000000009313</v>
      </c>
      <c r="W11" s="268">
        <f>SUMIF(BYC!$B$7:$B$499,'Summary sales'!$A11,BYC!$J$7:$J$499)</f>
        <v>5205.4900000002235</v>
      </c>
      <c r="X11" s="274">
        <f>SUMIF(GFIR!$B$7:$B$40,'Summary sales'!$A11,GFIR!$J$7:$J$40)+SUMIF(GFIR2!$B$7:$B$19,'Summary sales'!$A11,GFIR2!$J$7:$J$19)</f>
        <v>6016.1099999998696</v>
      </c>
      <c r="Y11" s="274">
        <f>SUMIF(SARIMURNI!$B$7:$B$501,'Summary sales'!$A11,SARIMURNI!$J$7:$J$501)</f>
        <v>411.65999999991618</v>
      </c>
      <c r="Z11" s="268">
        <f>SUMIF(HLI!$B$7:$B$499,'Summary sales'!$A11,HLI!$J$7:$J$499)</f>
        <v>3703.1700000001583</v>
      </c>
      <c r="AA11" s="274">
        <f>SUMIF(CERES!$B$7:$B$500,'Summary sales'!$A11,CERES!$J$7:$J$500)</f>
        <v>9801.4599999999627</v>
      </c>
      <c r="AB11" s="274">
        <f>SUMIF(KGM!$B$7:$B$500,'Summary sales'!$A11,KGM!$J$7:$J$500)</f>
        <v>1353.9699999999721</v>
      </c>
      <c r="AC11" s="274">
        <f>SUMIF(ALT!$B$7:$B$119,'Summary sales'!$A11,ALT!$M$7:$M$119)</f>
        <v>1608.405999999959</v>
      </c>
      <c r="AD11" s="268">
        <f ca="1">SUMIF(IDP!$B$7:$B$126,'Summary sales'!$A11,IDP!$O$7:$O$125)</f>
        <v>5945.02</v>
      </c>
      <c r="AE11" s="268">
        <f>SUMIF(FSI!$B$7:$B$501,'Summary sales'!$A11,FSI!$J$7:$J$501)</f>
        <v>80.100000000005821</v>
      </c>
      <c r="AF11" s="274">
        <f>SUMIF(EBM!$B$7:$B$499,'Summary sales'!$A11,EBM!$J$7:$J$499)</f>
        <v>42.909999999988941</v>
      </c>
      <c r="AG11" s="268">
        <f>SUMIF(CISF!$B$7:$B$499,'Summary sales'!$A11,CISF!$J$7:$J$499)</f>
        <v>3410.1000000000931</v>
      </c>
      <c r="AH11" s="268">
        <f>SUMIF(HANKOOK!$B$7:$B$498,'Summary sales'!$A11,HANKOOK!$J$7:$J$498)</f>
        <v>0</v>
      </c>
      <c r="AI11" s="268">
        <f>SUMIF(PUJ!$B$7:$B$500,'Summary sales'!$A11,PUJ!$J$7:$J$500)</f>
        <v>3976.5999999996275</v>
      </c>
      <c r="AJ11" s="268">
        <f>SUMIF(TORABIKACIKUPA!$B$7:$B$493,'Summary sales'!$A11,TORABIKACIKUPA!$L$7:$L$493)</f>
        <v>0</v>
      </c>
      <c r="AK11" s="268">
        <f>SUMIF(TORABIKAHF!$B$7:$B$504,'Summary sales'!$A11,TORABIKAHF!$L$7:$L$504)</f>
        <v>0</v>
      </c>
      <c r="AL11" s="268">
        <f>SUMIF(TORABIKAIC!$B$7:$B$492,'Summary sales'!$A11,TORABIKAIC!$L$7:$L$492)</f>
        <v>0</v>
      </c>
      <c r="AM11" s="268">
        <f>SUMIF(KALBEE!$B$7:$B$500,'Summary sales'!$A11,KALBEE!$J$7:$J$500)</f>
        <v>4794.6999999999534</v>
      </c>
      <c r="AN11" s="268">
        <f>SUMIF(TOYOBO!$B$7:$B$479,'Summary sales'!$A11,TOYOBO!$O$7:$O$479)</f>
        <v>0</v>
      </c>
      <c r="AO11" s="268">
        <f>SUMIF(SWS!$B$7:$B$483,'Summary sales'!$A11,SWS!$P$7:$P$483)</f>
        <v>0</v>
      </c>
      <c r="AP11" s="268">
        <f>SUMIF(KSN!$B$7:$B$482,'Summary sales'!$A11,KSN!$J$7:$J$482)</f>
        <v>6247.9100000000326</v>
      </c>
      <c r="AQ11" s="268">
        <f>SUMIF(UMI!$B$7:$B$500,'Summary sales'!$A11,UMI!$J$7:$J$500)</f>
        <v>13743.26099999994</v>
      </c>
      <c r="AR11" s="268">
        <f>SUMIF(IPT!$B$7:$B$499,'Summary sales'!$A11,IPT!$J$7:$J$499)</f>
        <v>1796.6100000003353</v>
      </c>
      <c r="AS11" s="268">
        <f>SUMIF(KBRU!$B$8:$B$500,'Summary sales'!$A11,KBRU!$J$8:$J$500)</f>
        <v>11.25</v>
      </c>
      <c r="AT11" s="268">
        <f>SUMIF(AMI!$B$7:$B$499,'Summary sales'!$A11,AMI!$J$7:$J$499)</f>
        <v>6967.0800000000745</v>
      </c>
      <c r="AU11" s="268">
        <f>SUMIF(KA!$B$7:$B$500,'Summary sales'!$A11,KA!$J$7:$J$500)</f>
        <v>3215.4899999999907</v>
      </c>
      <c r="AV11" s="268">
        <f>SUMIF(KTN!$B$7:$B$499,'Summary sales'!$A11,KTN!$J$7:$J$499)</f>
        <v>1315.160000000149</v>
      </c>
      <c r="AW11" s="268">
        <f>SUMIF(TOMIMOTO!$B$7:$B$499,'Summary sales'!$A11,TOMIMOTO!$J$7:$J$499)</f>
        <v>2085.5799999999581</v>
      </c>
      <c r="AX11" s="268">
        <f>SUMIF(NIAGAGARAM!$B$7:$B$501,'Summary sales'!$A11,NIAGAGARAM!$J$7:$J$501)</f>
        <v>1397.0800000000745</v>
      </c>
      <c r="AY11" s="268">
        <f>SUMIF('PCI84'!$B$7:$B$500,'Summary sales'!$A11,'PCI84'!$J$7:$J$500)</f>
        <v>8616.6299999998882</v>
      </c>
      <c r="AZ11" s="268">
        <f>SUMIF(PCIM!$B$7:$B$500,'Summary sales'!$A11,PCIM!$J$7:$J$500)</f>
        <v>2331.25</v>
      </c>
      <c r="BA11" s="268">
        <f>SUMIF(INDOFOOD!$B$7:$B$501,'Summary sales'!$A11,INDOFOOD!$J$7:$J$501)</f>
        <v>1466.6000000005588</v>
      </c>
      <c r="BB11" s="268">
        <f>SUMIF(HCI!$B$7:$B$499,'Summary sales'!$A11,HCI!$J$7:$J$499)</f>
        <v>6978.7700000000186</v>
      </c>
      <c r="BC11" s="268">
        <f>SUMIF(DIC!$B$7:$B$499,'Summary sales'!$A11,DIC!$J$7:$J$499)</f>
        <v>10868.669999999925</v>
      </c>
      <c r="BD11" s="268">
        <f>SUMIF(ASAHIMAS!$B$7:$B$499,'Summary sales'!$A11,ASAHIMAS!$J$7:$J$499)</f>
        <v>34656.519999999553</v>
      </c>
      <c r="BE11" s="268">
        <f>SUMIF('ABC KOGEN'!B10:B41,'Summary sales'!$A11,'ABC KOGEN'!J10:J41)</f>
        <v>3933.6799999999348</v>
      </c>
      <c r="BF11" s="268">
        <f>SUMIF(ADP!$B$7:$B$499,'Summary sales'!$A11,ADP!$J$7:$J$499)</f>
        <v>364.79000000000087</v>
      </c>
      <c r="BG11" s="268">
        <f>SUMIF(Tongtji!$B$8:$B$500,'Summary sales'!$A11,Tongtji!$J$8:$J$500)</f>
        <v>2911.2999999998137</v>
      </c>
      <c r="BH11" s="268">
        <f>SUMIF(CITYMALL!$B$7:$B$500,'Summary sales'!$A11,CITYMALL!$K$7:$K$500)</f>
        <v>0</v>
      </c>
      <c r="BI11" s="268">
        <f>SUMIF(PA!$B$7:$B$499,'Summary sales'!$A11,PA!$J$7:$J$499)</f>
        <v>841.94000000006054</v>
      </c>
      <c r="BJ11" s="268">
        <f>SUMIF(RB!$B$7:$B$499,'Summary sales'!$A11,RB!$J$7:$J$499)</f>
        <v>3900.3700000001118</v>
      </c>
      <c r="BK11" s="268">
        <f>SUMIF(GFATOM!$B$7:$B$500,'Summary sales'!$A11,GFATOM!$J$7:$J$500)</f>
        <v>2527.3899999998976</v>
      </c>
      <c r="BL11" s="268">
        <f>SUMIF(GFKULIT!$B$7:$B$500,'Summary sales'!$A11,GFKULIT!$J$7:$J$500)</f>
        <v>0</v>
      </c>
      <c r="BM11" s="268">
        <f>SUMIF(SPJES!$B$7:$B$492,'Summary sales'!$A11,SPJES!$N$7:$N$492)</f>
        <v>0</v>
      </c>
      <c r="BN11" s="268">
        <f>SUMIF(HSK!$B$7:$B$500,'Summary sales'!$A11,HSK!$N$7:$N$500)</f>
        <v>0</v>
      </c>
      <c r="BO11" s="268">
        <f>SUMIF(SDM!$B$7:$B$499,'Summary sales'!$A11,SDM!$J$7:$J$499)</f>
        <v>884.77000000001863</v>
      </c>
      <c r="BP11" s="268">
        <f>SUMIF(HANKOOK!$B$7:$B$500,'Summary sales'!$A11,HANKOOK!$J$7:$J$500)</f>
        <v>0</v>
      </c>
      <c r="BQ11" s="268">
        <f>SUMIF(JARGAS!$B$7:$B$499,'Summary sales'!$A11,JARGAS!$J$7:$J$499)</f>
        <v>1883.3949999999604</v>
      </c>
      <c r="BR11" s="268">
        <f>SUMIF(SBI!$B$7:$B$499,'Summary sales'!$A11,SBI!$J$7:$J$499)</f>
        <v>1520.7200000002049</v>
      </c>
      <c r="BS11" s="268">
        <f>SUMIF(JIUQI!$B$7:$B$472,'Summary sales'!$A11,JIUQI!$O$7:$O$472)</f>
        <v>0</v>
      </c>
      <c r="BT11" s="268">
        <f>SUMIF(SPGLOBAL!$B$7:$B$507,'Summary sales'!$A11,SPGLOBAL!$M$7:$M$507)</f>
        <v>0</v>
      </c>
    </row>
    <row r="12" spans="1:72">
      <c r="A12" s="239">
        <f t="shared" si="60"/>
        <v>46147</v>
      </c>
      <c r="B12" s="240">
        <f t="shared" ref="B12:B18" ca="1" si="61">IFERROR(M12/C12,"")</f>
        <v>1.0760867845583801</v>
      </c>
      <c r="C12" s="241">
        <f t="shared" si="58"/>
        <v>150764.29999999999</v>
      </c>
      <c r="D12" s="242">
        <v>91432.48</v>
      </c>
      <c r="E12" s="243">
        <v>40799.43</v>
      </c>
      <c r="F12" s="243">
        <v>14176.27</v>
      </c>
      <c r="G12" s="243">
        <v>0</v>
      </c>
      <c r="H12" s="243">
        <v>0</v>
      </c>
      <c r="I12" s="269">
        <v>4356.12</v>
      </c>
      <c r="J12" s="243"/>
      <c r="K12" s="269">
        <v>0</v>
      </c>
      <c r="L12" s="269"/>
      <c r="M12" s="270">
        <f t="shared" ca="1" si="59"/>
        <v>162235.47081319499</v>
      </c>
      <c r="N12" s="271">
        <f>SUMIF(CLIN!$C$7:$C$500,'Summary sales'!$A12,CLIN!$J$7:$J$500)</f>
        <v>1129.8300000000745</v>
      </c>
      <c r="O12" s="271">
        <f>SUMIF(BI!$B$7:$B$500,'Summary sales'!$A12,BI!$J$7:$J$500)</f>
        <v>1870.320000000298</v>
      </c>
      <c r="P12" s="271">
        <f>SUMIF(MKG!$B$7:$B$499,'Summary sales'!$A12,MKG!$J$7:$J$499)</f>
        <v>1370.1999999997206</v>
      </c>
      <c r="Q12" s="271">
        <f>SUMIF(STM!$B$7:$B$500,'Summary sales'!$A12,STM!$J$7:$J$500)</f>
        <v>2618.6000000000931</v>
      </c>
      <c r="R12" s="271">
        <f>SUMIF(OAJ!$B$7:$B$499,'Summary sales'!$A12,OAJ!$J$7:$J$499)</f>
        <v>772.17999999993481</v>
      </c>
      <c r="S12" s="271">
        <f>SUMIF(NNI!$B$7:$B$500,'Summary sales'!$A12,NNI!$J$7:$J$500)</f>
        <v>0</v>
      </c>
      <c r="T12" s="271">
        <f>SUMIF(SHB!$B$7:$B$499,'Summary sales'!$A12,SHB!$J$7:$J$499)</f>
        <v>68.14000000001397</v>
      </c>
      <c r="U12" s="271">
        <f>SUMIF(GTL!$B$7:$B$500,'Summary sales'!$A12,GTL!$J$7:$J$500)</f>
        <v>1001.1500000000233</v>
      </c>
      <c r="V12" s="271">
        <f>SUMIF(TWK!$B$7:$B$500,'Summary sales'!$A12,TWK!$J$7:$J$500)</f>
        <v>770.59999999997672</v>
      </c>
      <c r="W12" s="271">
        <f>SUMIF(BYC!$B$7:$B$499,'Summary sales'!$A12,BYC!$J$7:$J$499)</f>
        <v>5277.980000000447</v>
      </c>
      <c r="X12" s="271">
        <f>SUMIF(GFIR!$B$7:$B$40,'Summary sales'!$A12,GFIR!$J$7:$J$40)+SUMIF(GFIR2!$B$7:$B$19,'Summary sales'!$A12,GFIR2!$J$7:$J$19)</f>
        <v>5999.6800000001676</v>
      </c>
      <c r="Y12" s="271">
        <f>SUMIF(SARIMURNI!$B$7:$B$501,'Summary sales'!$A12,SARIMURNI!$J$7:$J$501)</f>
        <v>281.97000000020489</v>
      </c>
      <c r="Z12" s="271">
        <f>SUMIF(HLI!$B$7:$B$499,'Summary sales'!$A12,HLI!$J$7:$J$499)</f>
        <v>3702.5500000000466</v>
      </c>
      <c r="AA12" s="271">
        <f>SUMIF(CERES!$B$7:$B$500,'Summary sales'!$A12,CERES!$J$7:$J$500)</f>
        <v>9597.6000000000931</v>
      </c>
      <c r="AB12" s="271">
        <f>SUMIF(KGM!$B$7:$B$500,'Summary sales'!$A12,KGM!$J$7:$J$500)</f>
        <v>1491</v>
      </c>
      <c r="AC12" s="271">
        <f>SUMIF(ALT!$B$7:$B$119,'Summary sales'!$A12,ALT!$M$7:$M$119)</f>
        <v>1543.3320000000531</v>
      </c>
      <c r="AD12" s="271">
        <f ca="1">SUMIF(IDP!$B$7:$B$126,'Summary sales'!$A12,IDP!$O$7:$O$125)</f>
        <v>5052.53</v>
      </c>
      <c r="AE12" s="271">
        <f>SUMIF(FSI!$B$7:$B$501,'Summary sales'!$A12,FSI!$J$7:$J$501)</f>
        <v>77</v>
      </c>
      <c r="AF12" s="271">
        <f>SUMIF(EBM!$B$7:$B$499,'Summary sales'!$A12,EBM!$J$7:$J$499)</f>
        <v>46.51600000000326</v>
      </c>
      <c r="AG12" s="271">
        <f>SUMIF(CISF!$B$7:$B$499,'Summary sales'!$A12,CISF!$J$7:$J$499)</f>
        <v>3754.8999999999069</v>
      </c>
      <c r="AH12" s="271">
        <f>SUMIF(HANKOOK!$B$7:$B$498,'Summary sales'!$A12,HANKOOK!$J$7:$J$498)</f>
        <v>0</v>
      </c>
      <c r="AI12" s="271">
        <f>SUMIF(PUJ!$B$7:$B$500,'Summary sales'!$A12,PUJ!$J$7:$J$500)</f>
        <v>4792.2000000001863</v>
      </c>
      <c r="AJ12" s="271">
        <f>SUMIF(TORABIKACIKUPA!$B$7:$B$493,'Summary sales'!$A12,TORABIKACIKUPA!$L$7:$L$493)</f>
        <v>0</v>
      </c>
      <c r="AK12" s="271">
        <f>SUMIF(TORABIKAHF!$B$7:$B$504,'Summary sales'!$A12,TORABIKAHF!$L$7:$L$504)</f>
        <v>0</v>
      </c>
      <c r="AL12" s="271">
        <f>SUMIF(TORABIKAIC!$B$7:$B$492,'Summary sales'!$A12,TORABIKAIC!$L$7:$L$492)</f>
        <v>0</v>
      </c>
      <c r="AM12" s="271">
        <f>SUMIF(KALBEE!$B$7:$B$500,'Summary sales'!$A12,KALBEE!$J$7:$J$500)</f>
        <v>5097.5</v>
      </c>
      <c r="AN12" s="271">
        <f>SUMIF(TOYOBO!$B$7:$B$479,'Summary sales'!$A12,TOYOBO!$O$7:$O$479)</f>
        <v>0</v>
      </c>
      <c r="AO12" s="271">
        <f>SUMIF(SWS!$B$7:$B$483,'Summary sales'!$A12,SWS!$P$7:$P$483)</f>
        <v>0</v>
      </c>
      <c r="AP12" s="271">
        <f>SUMIF(KSN!$B$7:$B$482,'Summary sales'!$A12,KSN!$J$7:$J$482)</f>
        <v>6963.0899999999674</v>
      </c>
      <c r="AQ12" s="271">
        <f>SUMIF(UMI!$B$7:$B$500,'Summary sales'!$A12,UMI!$J$7:$J$500)</f>
        <v>17680.336000002921</v>
      </c>
      <c r="AR12" s="271">
        <f>SUMIF(IPT!$B$7:$B$499,'Summary sales'!$A12,IPT!$J$7:$J$499)</f>
        <v>2173.2099999999627</v>
      </c>
      <c r="AS12" s="271">
        <f>SUMIF(KBRU!$B$8:$B$500,'Summary sales'!$A12,KBRU!$J$8:$J$500)</f>
        <v>727.90000000002328</v>
      </c>
      <c r="AT12" s="271">
        <f>SUMIF(AMI!$B$7:$B$499,'Summary sales'!$A12,AMI!$J$7:$J$499)</f>
        <v>3616.8899999996647</v>
      </c>
      <c r="AU12" s="271">
        <f>SUMIF(KA!$B$7:$B$500,'Summary sales'!$A12,KA!$J$7:$J$500)</f>
        <v>3127.8399999999965</v>
      </c>
      <c r="AV12" s="271">
        <f>SUMIF(KTN!$B$7:$B$499,'Summary sales'!$A12,KTN!$J$7:$J$499)</f>
        <v>1104.8699999998789</v>
      </c>
      <c r="AW12" s="271">
        <f>SUMIF(TOMIMOTO!$B$7:$B$499,'Summary sales'!$A12,TOMIMOTO!$J$7:$J$499)</f>
        <v>2226.9899999999907</v>
      </c>
      <c r="AX12" s="271">
        <f>SUMIF(NIAGAGARAM!$B$7:$B$501,'Summary sales'!$A12,NIAGAGARAM!$J$7:$J$501)</f>
        <v>1528.4699999999721</v>
      </c>
      <c r="AY12" s="271">
        <f>SUMIF('PCI84'!$B$7:$B$500,'Summary sales'!$A12,'PCI84'!$J$7:$J$500)</f>
        <v>6892.9500000001863</v>
      </c>
      <c r="AZ12" s="271">
        <f>SUMIF(PCIM!$B$7:$B$500,'Summary sales'!$A12,PCIM!$J$7:$J$500)</f>
        <v>2115.8199999998324</v>
      </c>
      <c r="BA12" s="271">
        <f>SUMIF(INDOFOOD!$B$7:$B$501,'Summary sales'!$A12,INDOFOOD!$J$7:$J$501)</f>
        <v>3663.0499999998137</v>
      </c>
      <c r="BB12" s="271">
        <f>SUMIF(HCI!$B$7:$B$499,'Summary sales'!$A12,HCI!$J$7:$J$499)</f>
        <v>7815.5100000000093</v>
      </c>
      <c r="BC12" s="271">
        <f>SUMIF(DIC!$B$7:$B$499,'Summary sales'!$A12,DIC!$J$7:$J$499)</f>
        <v>9705.3600000001024</v>
      </c>
      <c r="BD12" s="271">
        <f>SUMIF(ASAHIMAS!$B$7:$B$499,'Summary sales'!$A12,ASAHIMAS!$J$7:$J$499)</f>
        <v>8837.5099999997765</v>
      </c>
      <c r="BE12" s="271">
        <f>SUMIF('ABC KOGEN'!B11:B42,'Summary sales'!$A12,'ABC KOGEN'!J11:J42)</f>
        <v>5768.4499999999534</v>
      </c>
      <c r="BF12" s="271">
        <f>SUMIF(ADP!$B$7:$B$499,'Summary sales'!$A12,ADP!$J$7:$J$499)</f>
        <v>266.59999999999854</v>
      </c>
      <c r="BG12" s="271">
        <f>SUMIF(Tongtji!$B$8:$B$500,'Summary sales'!$A12,Tongtji!$J$8:$J$500)</f>
        <v>3209.5</v>
      </c>
      <c r="BH12" s="271">
        <f>SUMIF(CITYMALL!$B$7:$B$500,'Summary sales'!$A12,CITYMALL!$K$7:$K$500)</f>
        <v>0</v>
      </c>
      <c r="BI12" s="271">
        <f>SUMIF(PA!$B$7:$B$499,'Summary sales'!$A12,PA!$J$7:$J$499)</f>
        <v>844.59999999997672</v>
      </c>
      <c r="BJ12" s="271">
        <f>SUMIF(RB!$B$7:$B$499,'Summary sales'!$A12,RB!$J$7:$J$499)</f>
        <v>3968.2599999997765</v>
      </c>
      <c r="BK12" s="271">
        <f>SUMIF(GFATOM!$B$7:$B$500,'Summary sales'!$A12,GFATOM!$J$7:$J$500)</f>
        <v>5009.1100000001024</v>
      </c>
      <c r="BL12" s="271">
        <f>SUMIF(GFKULIT!$B$7:$B$500,'Summary sales'!$A12,GFKULIT!$J$7:$J$500)</f>
        <v>0</v>
      </c>
      <c r="BM12" s="271">
        <f>SUMIF(SPJES!$B$7:$B$492,'Summary sales'!$A12,SPJES!$N$7:$N$492)</f>
        <v>0</v>
      </c>
      <c r="BN12" s="271">
        <f>SUMIF(HSK!$B$7:$B$500,'Summary sales'!$A12,HSK!$N$7:$N$500)</f>
        <v>0</v>
      </c>
      <c r="BO12" s="271">
        <f>SUMIF(SDM!$B$7:$B$499,'Summary sales'!$A12,SDM!$J$7:$J$499)</f>
        <v>1368.570000000298</v>
      </c>
      <c r="BP12" s="271">
        <f>SUMIF(HANKOOK!$B$7:$B$500,'Summary sales'!$A12,HANKOOK!$J$7:$J$500)</f>
        <v>0</v>
      </c>
      <c r="BQ12" s="271">
        <f>SUMIF(JARGAS!$B$7:$B$499,'Summary sales'!$A12,JARGAS!$J$7:$J$499)</f>
        <v>2045.8490000000456</v>
      </c>
      <c r="BR12" s="271">
        <f>SUMIF(SBI!$B$7:$B$499,'Summary sales'!$A12,SBI!$J$7:$J$499)</f>
        <v>319.77000000001863</v>
      </c>
      <c r="BS12" s="271">
        <f>SUMIF(JIUQI!$B$7:$B$472,'Summary sales'!$A12,JIUQI!$O$7:$O$472)</f>
        <v>4939.18781319148</v>
      </c>
      <c r="BT12" s="271">
        <f>SUMIF(SPGLOBAL!$B$7:$B$507,'Summary sales'!$A12,SPGLOBAL!$M$7:$M$507)</f>
        <v>0</v>
      </c>
    </row>
    <row r="13" spans="1:72" ht="15" customHeight="1">
      <c r="A13" s="234">
        <f t="shared" si="60"/>
        <v>46148</v>
      </c>
      <c r="B13" s="235">
        <f t="shared" ca="1" si="61"/>
        <v>1.1741629144793682</v>
      </c>
      <c r="C13" s="236">
        <f t="shared" si="58"/>
        <v>169685.46999999997</v>
      </c>
      <c r="D13" s="237">
        <v>101637.20999999999</v>
      </c>
      <c r="E13" s="238">
        <v>48456.049999999996</v>
      </c>
      <c r="F13" s="244">
        <v>14412.63</v>
      </c>
      <c r="G13" s="244">
        <v>0</v>
      </c>
      <c r="H13" s="238">
        <v>5179.58</v>
      </c>
      <c r="I13" s="273">
        <v>0</v>
      </c>
      <c r="J13" s="272"/>
      <c r="K13" s="273">
        <v>0</v>
      </c>
      <c r="L13" s="273"/>
      <c r="M13" s="267">
        <f t="shared" ca="1" si="59"/>
        <v>199238.38600000137</v>
      </c>
      <c r="N13" s="268">
        <f>SUMIF(CLIN!$C$7:$C$500,'Summary sales'!$A13,CLIN!$J$7:$J$500)</f>
        <v>1048.3599999998696</v>
      </c>
      <c r="O13" s="274">
        <f>SUMIF(BI!$B$7:$B$500,'Summary sales'!$A13,BI!$J$7:$J$500)</f>
        <v>1531.2400000002235</v>
      </c>
      <c r="P13" s="274">
        <f>SUMIF(MKG!$B$7:$B$499,'Summary sales'!$A13,MKG!$J$7:$J$499)</f>
        <v>1325.6499999999069</v>
      </c>
      <c r="Q13" s="268">
        <f>SUMIF(STM!$B$7:$B$500,'Summary sales'!$A13,STM!$J$7:$J$500)</f>
        <v>3512.8000000002794</v>
      </c>
      <c r="R13" s="274">
        <f>SUMIF(OAJ!$B$7:$B$499,'Summary sales'!$A13,OAJ!$J$7:$J$499)</f>
        <v>973.9100000000326</v>
      </c>
      <c r="S13" s="274">
        <f>SUMIF(NNI!$B$7:$B$500,'Summary sales'!$A13,NNI!$J$7:$J$500)</f>
        <v>0</v>
      </c>
      <c r="T13" s="274">
        <f>SUMIF(SHB!$B$7:$B$499,'Summary sales'!$A13,SHB!$J$7:$J$499)</f>
        <v>63.839999999996508</v>
      </c>
      <c r="U13" s="274">
        <f>SUMIF(GTL!$B$7:$B$500,'Summary sales'!$A13,GTL!$J$7:$J$500)</f>
        <v>987.75</v>
      </c>
      <c r="V13" s="274">
        <f>SUMIF(TWK!$B$7:$B$500,'Summary sales'!$A13,TWK!$J$7:$J$500)</f>
        <v>809.72999999998137</v>
      </c>
      <c r="W13" s="268">
        <f>SUMIF(BYC!$B$7:$B$499,'Summary sales'!$A13,BYC!$J$7:$J$499)</f>
        <v>5154.25</v>
      </c>
      <c r="X13" s="274">
        <f>SUMIF(GFIR!$B$7:$B$40,'Summary sales'!$A13,GFIR!$J$7:$J$40)+SUMIF(GFIR2!$B$7:$B$19,'Summary sales'!$A13,GFIR2!$J$7:$J$19)</f>
        <v>5833.2600000002421</v>
      </c>
      <c r="Y13" s="274">
        <f>SUMIF(SARIMURNI!$B$7:$B$501,'Summary sales'!$A13,SARIMURNI!$J$7:$J$501)</f>
        <v>432.21999999997206</v>
      </c>
      <c r="Z13" s="268">
        <f>SUMIF(HLI!$B$7:$B$499,'Summary sales'!$A13,HLI!$J$7:$J$499)</f>
        <v>3723.2799999997951</v>
      </c>
      <c r="AA13" s="274">
        <f>SUMIF(CERES!$B$7:$B$500,'Summary sales'!$A13,CERES!$J$7:$J$500)</f>
        <v>8951.1000000000931</v>
      </c>
      <c r="AB13" s="274">
        <f>SUMIF(KGM!$B$7:$B$500,'Summary sales'!$A13,KGM!$J$7:$J$500)</f>
        <v>1293</v>
      </c>
      <c r="AC13" s="274">
        <f>SUMIF(ALT!$B$7:$B$119,'Summary sales'!$A13,ALT!$M$7:$M$119)</f>
        <v>878.86199999996461</v>
      </c>
      <c r="AD13" s="268">
        <f ca="1">SUMIF(IDP!$B$7:$B$126,'Summary sales'!$A13,IDP!$O$7:$O$125)</f>
        <v>5790.82</v>
      </c>
      <c r="AE13" s="268">
        <f>SUMIF(FSI!$B$7:$B$501,'Summary sales'!$A13,FSI!$J$7:$J$501)</f>
        <v>0</v>
      </c>
      <c r="AF13" s="274">
        <f>SUMIF(EBM!$B$7:$B$499,'Summary sales'!$A13,EBM!$J$7:$J$499)</f>
        <v>42.944000000003143</v>
      </c>
      <c r="AG13" s="268">
        <f>SUMIF(CISF!$B$7:$B$499,'Summary sales'!$A13,CISF!$J$7:$J$499)</f>
        <v>3578.5</v>
      </c>
      <c r="AH13" s="268">
        <f>SUMIF(HANKOOK!$B$7:$B$498,'Summary sales'!$A13,HANKOOK!$J$7:$J$498)</f>
        <v>0</v>
      </c>
      <c r="AI13" s="268">
        <f>SUMIF(PUJ!$B$7:$B$500,'Summary sales'!$A13,PUJ!$J$7:$J$500)</f>
        <v>4891.7000000001863</v>
      </c>
      <c r="AJ13" s="268">
        <f>SUMIF(TORABIKACIKUPA!$B$7:$B$493,'Summary sales'!$A13,TORABIKACIKUPA!$L$7:$L$493)</f>
        <v>0</v>
      </c>
      <c r="AK13" s="268">
        <f>SUMIF(TORABIKAHF!$B$7:$B$504,'Summary sales'!$A13,TORABIKAHF!$L$7:$L$504)</f>
        <v>0</v>
      </c>
      <c r="AL13" s="268">
        <f>SUMIF(TORABIKAIC!$B$7:$B$492,'Summary sales'!$A13,TORABIKAIC!$L$7:$L$492)</f>
        <v>0</v>
      </c>
      <c r="AM13" s="268">
        <f>SUMIF(KALBEE!$B$7:$B$500,'Summary sales'!$A13,KALBEE!$J$7:$J$500)</f>
        <v>5914.6999999999534</v>
      </c>
      <c r="AN13" s="268">
        <f>SUMIF(TOYOBO!$B$7:$B$479,'Summary sales'!$A13,TOYOBO!$O$7:$O$479)</f>
        <v>0</v>
      </c>
      <c r="AO13" s="268">
        <f>SUMIF(SWS!$B$7:$B$483,'Summary sales'!$A13,SWS!$P$7:$P$483)</f>
        <v>0</v>
      </c>
      <c r="AP13" s="268">
        <f>SUMIF(KSN!$B$7:$B$482,'Summary sales'!$A13,KSN!$J$7:$J$482)</f>
        <v>11029.270000000019</v>
      </c>
      <c r="AQ13" s="268">
        <f>SUMIF(UMI!$B$7:$B$500,'Summary sales'!$A13,UMI!$J$7:$J$500)</f>
        <v>18444.460000000894</v>
      </c>
      <c r="AR13" s="268">
        <f>SUMIF(IPT!$B$7:$B$499,'Summary sales'!$A13,IPT!$J$7:$J$499)</f>
        <v>2659.0699999993667</v>
      </c>
      <c r="AS13" s="268">
        <f>SUMIF(KBRU!$B$8:$B$500,'Summary sales'!$A13,KBRU!$J$8:$J$500)</f>
        <v>1081.4799999999814</v>
      </c>
      <c r="AT13" s="268">
        <f>SUMIF(AMI!$B$7:$B$499,'Summary sales'!$A13,AMI!$J$7:$J$499)</f>
        <v>12876.110000000335</v>
      </c>
      <c r="AU13" s="268">
        <f>SUMIF(KA!$B$7:$B$500,'Summary sales'!$A13,KA!$J$7:$J$500)</f>
        <v>2974.3399999999965</v>
      </c>
      <c r="AV13" s="268">
        <f>SUMIF(KTN!$B$7:$B$499,'Summary sales'!$A13,KTN!$J$7:$J$499)</f>
        <v>1230.2900000000373</v>
      </c>
      <c r="AW13" s="268">
        <f>SUMIF(TOMIMOTO!$B$7:$B$499,'Summary sales'!$A13,TOMIMOTO!$J$7:$J$499)</f>
        <v>2248.2000000000698</v>
      </c>
      <c r="AX13" s="268">
        <f>SUMIF(NIAGAGARAM!$B$7:$B$501,'Summary sales'!$A13,NIAGAGARAM!$J$7:$J$501)</f>
        <v>1432.9699999999721</v>
      </c>
      <c r="AY13" s="268">
        <f>SUMIF('PCI84'!$B$7:$B$500,'Summary sales'!$A13,'PCI84'!$J$7:$J$500)</f>
        <v>9252.910000000149</v>
      </c>
      <c r="AZ13" s="268">
        <f>SUMIF(PCIM!$B$7:$B$500,'Summary sales'!$A13,PCIM!$J$7:$J$500)</f>
        <v>2600.6800000001676</v>
      </c>
      <c r="BA13" s="268">
        <f>SUMIF(INDOFOOD!$B$7:$B$501,'Summary sales'!$A13,INDOFOOD!$J$7:$J$501)</f>
        <v>4612.679999999702</v>
      </c>
      <c r="BB13" s="268">
        <f>SUMIF(HCI!$B$7:$B$499,'Summary sales'!$A13,HCI!$J$7:$J$499)</f>
        <v>6637.0299999999115</v>
      </c>
      <c r="BC13" s="268">
        <f>SUMIF(DIC!$B$7:$B$499,'Summary sales'!$A13,DIC!$J$7:$J$499)</f>
        <v>9180.9699999999721</v>
      </c>
      <c r="BD13" s="268">
        <f>SUMIF(ASAHIMAS!$B$7:$B$499,'Summary sales'!$A13,ASAHIMAS!$J$7:$J$499)</f>
        <v>30873.160000000149</v>
      </c>
      <c r="BE13" s="268">
        <f>SUMIF('ABC KOGEN'!B12:B43,'Summary sales'!$A13,'ABC KOGEN'!J12:J43)</f>
        <v>5474.7399999999907</v>
      </c>
      <c r="BF13" s="268">
        <f>SUMIF(ADP!$B$7:$B$499,'Summary sales'!$A13,ADP!$J$7:$J$499)</f>
        <v>932.09000000000015</v>
      </c>
      <c r="BG13" s="268">
        <f>SUMIF(Tongtji!$B$8:$B$500,'Summary sales'!$A13,Tongtji!$J$8:$J$500)</f>
        <v>1385</v>
      </c>
      <c r="BH13" s="268">
        <f>SUMIF(CITYMALL!$B$7:$B$500,'Summary sales'!$A13,CITYMALL!$K$7:$K$500)</f>
        <v>0</v>
      </c>
      <c r="BI13" s="268">
        <f>SUMIF(PA!$B$7:$B$499,'Summary sales'!$A13,PA!$J$7:$J$499)</f>
        <v>799.11999999999534</v>
      </c>
      <c r="BJ13" s="268">
        <f>SUMIF(RB!$B$7:$B$499,'Summary sales'!$A13,RB!$J$7:$J$499)</f>
        <v>4029.7400000002235</v>
      </c>
      <c r="BK13" s="268">
        <f>SUMIF(GFATOM!$B$7:$B$500,'Summary sales'!$A13,GFATOM!$J$7:$J$500)</f>
        <v>1006.2999999998137</v>
      </c>
      <c r="BL13" s="268">
        <f>SUMIF(GFKULIT!$B$7:$B$500,'Summary sales'!$A13,GFKULIT!$J$7:$J$500)</f>
        <v>0</v>
      </c>
      <c r="BM13" s="268">
        <f>SUMIF(SPJES!$B$7:$B$492,'Summary sales'!$A13,SPJES!$N$7:$N$492)</f>
        <v>0</v>
      </c>
      <c r="BN13" s="268">
        <f>SUMIF(HSK!$B$7:$B$500,'Summary sales'!$A13,HSK!$N$7:$N$500)</f>
        <v>0</v>
      </c>
      <c r="BO13" s="268">
        <f>SUMIF(SDM!$B$7:$B$499,'Summary sales'!$A13,SDM!$J$7:$J$499)</f>
        <v>1417.8700000001118</v>
      </c>
      <c r="BP13" s="268">
        <f>SUMIF(HANKOOK!$B$7:$B$500,'Summary sales'!$A13,HANKOOK!$J$7:$J$500)</f>
        <v>0</v>
      </c>
      <c r="BQ13" s="268">
        <f>SUMIF(JARGAS!$B$7:$B$499,'Summary sales'!$A13,JARGAS!$J$7:$J$499)</f>
        <v>1787.8099999999977</v>
      </c>
      <c r="BR13" s="268">
        <f>SUMIF(SBI!$B$7:$B$499,'Summary sales'!$A13,SBI!$J$7:$J$499)</f>
        <v>3599.2700000000186</v>
      </c>
      <c r="BS13" s="268">
        <f>SUMIF(JIUQI!$B$7:$B$472,'Summary sales'!$A13,JIUQI!$O$7:$O$472)</f>
        <v>4934.91</v>
      </c>
      <c r="BT13" s="268">
        <f>SUMIF(SPGLOBAL!$B$7:$B$507,'Summary sales'!$A13,SPGLOBAL!$M$7:$M$507)</f>
        <v>0</v>
      </c>
    </row>
    <row r="14" spans="1:72">
      <c r="A14" s="239">
        <f t="shared" si="60"/>
        <v>46149</v>
      </c>
      <c r="B14" s="240">
        <f t="shared" ca="1" si="61"/>
        <v>1.1157674440591927</v>
      </c>
      <c r="C14" s="241">
        <f t="shared" si="58"/>
        <v>178114.22000000003</v>
      </c>
      <c r="D14" s="242">
        <v>107063.17000000003</v>
      </c>
      <c r="E14" s="243">
        <v>50488.72</v>
      </c>
      <c r="F14" s="243">
        <v>11245.13</v>
      </c>
      <c r="G14" s="243">
        <v>0</v>
      </c>
      <c r="H14" s="243">
        <v>4934.91</v>
      </c>
      <c r="I14" s="269">
        <v>4382.29</v>
      </c>
      <c r="J14" s="243"/>
      <c r="K14" s="269">
        <v>0</v>
      </c>
      <c r="L14" s="269"/>
      <c r="M14" s="270">
        <f t="shared" ca="1" si="59"/>
        <v>198734.04799999678</v>
      </c>
      <c r="N14" s="271">
        <f>SUMIF(CLIN!$C$7:$C$500,'Summary sales'!$A14,CLIN!$J$7:$J$500)</f>
        <v>1139.2299999999814</v>
      </c>
      <c r="O14" s="271">
        <f>SUMIF(BI!$B$7:$B$500,'Summary sales'!$A14,BI!$J$7:$J$500)</f>
        <v>1729.2899999991059</v>
      </c>
      <c r="P14" s="271">
        <f>SUMIF(MKG!$B$7:$B$499,'Summary sales'!$A14,MKG!$J$7:$J$499)</f>
        <v>1297.4400000004098</v>
      </c>
      <c r="Q14" s="271">
        <f>SUMIF(STM!$B$7:$B$500,'Summary sales'!$A14,STM!$J$7:$J$500)</f>
        <v>4400.6999999997206</v>
      </c>
      <c r="R14" s="271">
        <f>SUMIF(OAJ!$B$7:$B$499,'Summary sales'!$A14,OAJ!$J$7:$J$499)</f>
        <v>1034.7700000000186</v>
      </c>
      <c r="S14" s="271">
        <f>SUMIF(NNI!$B$7:$B$500,'Summary sales'!$A14,NNI!$J$7:$J$500)</f>
        <v>0</v>
      </c>
      <c r="T14" s="271">
        <f>SUMIF(SHB!$B$7:$B$499,'Summary sales'!$A14,SHB!$J$7:$J$499)</f>
        <v>75.079999999987194</v>
      </c>
      <c r="U14" s="271">
        <f>SUMIF(GTL!$B$7:$B$500,'Summary sales'!$A14,GTL!$J$7:$J$500)</f>
        <v>848.36999999999534</v>
      </c>
      <c r="V14" s="271">
        <f>SUMIF(TWK!$B$7:$B$500,'Summary sales'!$A14,TWK!$J$7:$J$500)</f>
        <v>779.89000000001397</v>
      </c>
      <c r="W14" s="271">
        <f>SUMIF(BYC!$B$7:$B$499,'Summary sales'!$A14,BYC!$J$7:$J$499)</f>
        <v>5972.390000000596</v>
      </c>
      <c r="X14" s="271">
        <f>SUMIF(GFIR!$B$7:$B$40,'Summary sales'!$A14,GFIR!$J$7:$J$40)+SUMIF(GFIR2!$B$7:$B$19,'Summary sales'!$A14,GFIR2!$J$7:$J$19)</f>
        <v>6849.3099999995902</v>
      </c>
      <c r="Y14" s="271">
        <f>SUMIF(SARIMURNI!$B$7:$B$501,'Summary sales'!$A14,SARIMURNI!$J$7:$J$501)</f>
        <v>486.39999999990687</v>
      </c>
      <c r="Z14" s="271">
        <f>SUMIF(HLI!$B$7:$B$499,'Summary sales'!$A14,HLI!$J$7:$J$499)</f>
        <v>3642.4899999999907</v>
      </c>
      <c r="AA14" s="271">
        <f>SUMIF(CERES!$B$7:$B$500,'Summary sales'!$A14,CERES!$J$7:$J$500)</f>
        <v>9283.7299999999814</v>
      </c>
      <c r="AB14" s="271">
        <f>SUMIF(KGM!$B$7:$B$500,'Summary sales'!$A14,KGM!$J$7:$J$500)</f>
        <v>1322.8299999999581</v>
      </c>
      <c r="AC14" s="271">
        <f>SUMIF(ALT!$B$7:$B$119,'Summary sales'!$A14,ALT!$M$7:$M$119)</f>
        <v>1421.0750000000698</v>
      </c>
      <c r="AD14" s="271">
        <f ca="1">SUMIF(IDP!$B$7:$B$126,'Summary sales'!$A14,IDP!$O$7:$O$125)</f>
        <v>5237.16</v>
      </c>
      <c r="AE14" s="271">
        <f>SUMIF(FSI!$B$7:$B$501,'Summary sales'!$A14,FSI!$J$7:$J$501)</f>
        <v>0</v>
      </c>
      <c r="AF14" s="271">
        <f>SUMIF(EBM!$B$7:$B$499,'Summary sales'!$A14,EBM!$J$7:$J$499)</f>
        <v>47.365000000005239</v>
      </c>
      <c r="AG14" s="271">
        <f>SUMIF(CISF!$B$7:$B$499,'Summary sales'!$A14,CISF!$J$7:$J$499)</f>
        <v>3238.6000000000931</v>
      </c>
      <c r="AH14" s="271">
        <f>SUMIF(HANKOOK!$B$7:$B$498,'Summary sales'!$A14,HANKOOK!$J$7:$J$498)</f>
        <v>0</v>
      </c>
      <c r="AI14" s="271">
        <f>SUMIF(PUJ!$B$7:$B$500,'Summary sales'!$A14,PUJ!$J$7:$J$500)</f>
        <v>6540.0999999996275</v>
      </c>
      <c r="AJ14" s="271">
        <f>SUMIF(TORABIKACIKUPA!$B$7:$B$493,'Summary sales'!$A14,TORABIKACIKUPA!$L$7:$L$493)</f>
        <v>0</v>
      </c>
      <c r="AK14" s="271">
        <f>SUMIF(TORABIKAHF!$B$7:$B$504,'Summary sales'!$A14,TORABIKAHF!$L$7:$L$504)</f>
        <v>0</v>
      </c>
      <c r="AL14" s="271">
        <f>SUMIF(TORABIKAIC!$B$7:$B$492,'Summary sales'!$A14,TORABIKAIC!$L$7:$L$492)</f>
        <v>0</v>
      </c>
      <c r="AM14" s="271">
        <f>SUMIF(KALBEE!$B$7:$B$500,'Summary sales'!$A14,KALBEE!$J$7:$J$500)</f>
        <v>4400.5</v>
      </c>
      <c r="AN14" s="271">
        <f>SUMIF(TOYOBO!$B$7:$B$479,'Summary sales'!$A14,TOYOBO!$O$7:$O$479)</f>
        <v>0</v>
      </c>
      <c r="AO14" s="271">
        <f>SUMIF(SWS!$B$7:$B$483,'Summary sales'!$A14,SWS!$P$7:$P$483)</f>
        <v>0</v>
      </c>
      <c r="AP14" s="271">
        <f>SUMIF(KSN!$B$7:$B$482,'Summary sales'!$A14,KSN!$J$7:$J$482)</f>
        <v>7847.6300000000047</v>
      </c>
      <c r="AQ14" s="271">
        <f>SUMIF(UMI!$B$7:$B$500,'Summary sales'!$A14,UMI!$J$7:$J$500)</f>
        <v>19562.281999997795</v>
      </c>
      <c r="AR14" s="271">
        <f>SUMIF(IPT!$B$7:$B$499,'Summary sales'!$A14,IPT!$J$7:$J$499)</f>
        <v>2236.4300000006333</v>
      </c>
      <c r="AS14" s="271">
        <f>SUMIF(KBRU!$B$8:$B$500,'Summary sales'!$A14,KBRU!$J$8:$J$500)</f>
        <v>961.20999999996275</v>
      </c>
      <c r="AT14" s="271">
        <f>SUMIF(AMI!$B$7:$B$499,'Summary sales'!$A14,AMI!$J$7:$J$499)</f>
        <v>8069.2900000000373</v>
      </c>
      <c r="AU14" s="271">
        <f>SUMIF(KA!$B$7:$B$500,'Summary sales'!$A14,KA!$J$7:$J$500)</f>
        <v>3165.7900000000081</v>
      </c>
      <c r="AV14" s="271">
        <f>SUMIF(KTN!$B$7:$B$499,'Summary sales'!$A14,KTN!$J$7:$J$499)</f>
        <v>1262.9099999999162</v>
      </c>
      <c r="AW14" s="271">
        <f>SUMIF(TOMIMOTO!$B$7:$B$499,'Summary sales'!$A14,TOMIMOTO!$J$7:$J$499)</f>
        <v>1945.3499999999767</v>
      </c>
      <c r="AX14" s="271">
        <f>SUMIF(NIAGAGARAM!$B$7:$B$501,'Summary sales'!$A14,NIAGAGARAM!$J$7:$J$501)</f>
        <v>1524.2199999999721</v>
      </c>
      <c r="AY14" s="271">
        <f>SUMIF('PCI84'!$B$7:$B$500,'Summary sales'!$A14,'PCI84'!$J$7:$J$500)</f>
        <v>10547.959999999963</v>
      </c>
      <c r="AZ14" s="271">
        <f>SUMIF(PCIM!$B$7:$B$500,'Summary sales'!$A14,PCIM!$J$7:$J$500)</f>
        <v>2243.3699999998789</v>
      </c>
      <c r="BA14" s="271">
        <f>SUMIF(INDOFOOD!$B$7:$B$501,'Summary sales'!$A14,INDOFOOD!$J$7:$J$501)</f>
        <v>5127.6500000003725</v>
      </c>
      <c r="BB14" s="271">
        <f>SUMIF(HCI!$B$7:$B$499,'Summary sales'!$A14,HCI!$J$7:$J$499)</f>
        <v>7082.8200000000652</v>
      </c>
      <c r="BC14" s="271">
        <f>SUMIF(DIC!$B$7:$B$499,'Summary sales'!$A14,DIC!$J$7:$J$499)</f>
        <v>8462.4499999999534</v>
      </c>
      <c r="BD14" s="271">
        <f>SUMIF(ASAHIMAS!$B$7:$B$499,'Summary sales'!$A14,ASAHIMAS!$J$7:$J$499)</f>
        <v>35395.919999999925</v>
      </c>
      <c r="BE14" s="271">
        <f>SUMIF('ABC KOGEN'!B13:B44,'Summary sales'!$A14,'ABC KOGEN'!J13:J44)</f>
        <v>5850.25</v>
      </c>
      <c r="BF14" s="271">
        <f>SUMIF(ADP!$B$7:$B$499,'Summary sales'!$A14,ADP!$J$7:$J$499)</f>
        <v>1183.7299999999996</v>
      </c>
      <c r="BG14" s="271">
        <f>SUMIF(Tongtji!$B$8:$B$500,'Summary sales'!$A14,Tongtji!$J$8:$J$500)</f>
        <v>1539.7999999998137</v>
      </c>
      <c r="BH14" s="271">
        <f>SUMIF(CITYMALL!$B$7:$B$500,'Summary sales'!$A14,CITYMALL!$K$7:$K$500)</f>
        <v>0</v>
      </c>
      <c r="BI14" s="271">
        <f>SUMIF(PA!$B$7:$B$499,'Summary sales'!$A14,PA!$J$7:$J$499)</f>
        <v>831.46999999997206</v>
      </c>
      <c r="BJ14" s="271">
        <f>SUMIF(RB!$B$7:$B$499,'Summary sales'!$A14,RB!$J$7:$J$499)</f>
        <v>3733</v>
      </c>
      <c r="BK14" s="271">
        <f>SUMIF(GFATOM!$B$7:$B$500,'Summary sales'!$A14,GFATOM!$J$7:$J$500)</f>
        <v>3034.9200000001583</v>
      </c>
      <c r="BL14" s="271">
        <f>SUMIF(GFKULIT!$B$7:$B$500,'Summary sales'!$A14,GFKULIT!$J$7:$J$500)</f>
        <v>925.53799999994226</v>
      </c>
      <c r="BM14" s="271">
        <f>SUMIF(SPJES!$B$7:$B$492,'Summary sales'!$A14,SPJES!$N$7:$N$492)</f>
        <v>0</v>
      </c>
      <c r="BN14" s="271">
        <f>SUMIF(HSK!$B$7:$B$500,'Summary sales'!$A14,HSK!$N$7:$N$500)</f>
        <v>0</v>
      </c>
      <c r="BO14" s="271">
        <f>SUMIF(SDM!$B$7:$B$499,'Summary sales'!$A14,SDM!$J$7:$J$499)</f>
        <v>1765.4099999996834</v>
      </c>
      <c r="BP14" s="271">
        <f>SUMIF(HANKOOK!$B$7:$B$500,'Summary sales'!$A14,HANKOOK!$J$7:$J$500)</f>
        <v>0</v>
      </c>
      <c r="BQ14" s="271">
        <f>SUMIF(JARGAS!$B$7:$B$499,'Summary sales'!$A14,JARGAS!$J$7:$J$499)</f>
        <v>1967.2880000000005</v>
      </c>
      <c r="BR14" s="271">
        <f>SUMIF(SBI!$B$7:$B$499,'Summary sales'!$A14,SBI!$J$7:$J$499)</f>
        <v>2720.6399999996647</v>
      </c>
      <c r="BS14" s="271">
        <f>SUMIF(JIUQI!$B$7:$B$472,'Summary sales'!$A14,JIUQI!$O$7:$O$472)</f>
        <v>0</v>
      </c>
      <c r="BT14" s="271">
        <f>SUMIF(SPGLOBAL!$B$7:$B$507,'Summary sales'!$A14,SPGLOBAL!$M$7:$M$507)</f>
        <v>0</v>
      </c>
    </row>
    <row r="15" spans="1:72">
      <c r="A15" s="234">
        <f t="shared" si="60"/>
        <v>46150</v>
      </c>
      <c r="B15" s="235">
        <f t="shared" ca="1" si="61"/>
        <v>1.0499820958986898</v>
      </c>
      <c r="C15" s="236">
        <f t="shared" si="58"/>
        <v>189928.55000000002</v>
      </c>
      <c r="D15" s="245">
        <v>121704.89</v>
      </c>
      <c r="E15" s="244">
        <v>45455.76</v>
      </c>
      <c r="F15" s="244">
        <v>13549.73</v>
      </c>
      <c r="G15" s="244">
        <v>0</v>
      </c>
      <c r="H15" s="238">
        <v>4934.91</v>
      </c>
      <c r="I15" s="265">
        <v>4283.26</v>
      </c>
      <c r="J15" s="244"/>
      <c r="K15" s="265">
        <v>0</v>
      </c>
      <c r="L15" s="265"/>
      <c r="M15" s="267">
        <f t="shared" ca="1" si="59"/>
        <v>199421.57699999912</v>
      </c>
      <c r="N15" s="268">
        <f>SUMIF(CLIN!$C$7:$C$500,'Summary sales'!$A15,CLIN!$J$7:$J$500)</f>
        <v>1005.7100000001956</v>
      </c>
      <c r="O15" s="274">
        <f>SUMIF(BI!$B$7:$B$500,'Summary sales'!$A15,BI!$J$7:$J$500)</f>
        <v>1724.2600000016391</v>
      </c>
      <c r="P15" s="274">
        <f>SUMIF(MKG!$B$7:$B$499,'Summary sales'!$A15,MKG!$J$7:$J$499)</f>
        <v>1092.8499999996275</v>
      </c>
      <c r="Q15" s="268">
        <f>SUMIF(STM!$B$7:$B$500,'Summary sales'!$A15,STM!$J$7:$J$500)</f>
        <v>4703.3000000002794</v>
      </c>
      <c r="R15" s="274">
        <f>SUMIF(OAJ!$B$7:$B$499,'Summary sales'!$A15,OAJ!$J$7:$J$499)</f>
        <v>751.42999999993481</v>
      </c>
      <c r="S15" s="274">
        <f>SUMIF(NNI!$B$7:$B$500,'Summary sales'!$A15,NNI!$J$7:$J$500)</f>
        <v>0</v>
      </c>
      <c r="T15" s="274">
        <f>SUMIF(SHB!$B$7:$B$499,'Summary sales'!$A15,SHB!$J$7:$J$499)</f>
        <v>0</v>
      </c>
      <c r="U15" s="274">
        <f>SUMIF(GTL!$B$7:$B$500,'Summary sales'!$A15,GTL!$J$7:$J$500)</f>
        <v>857.56000000005588</v>
      </c>
      <c r="V15" s="278">
        <f>SUMIF(TWK!$B$7:$B$500,'Summary sales'!$A15,TWK!$J$7:$J$500)</f>
        <v>693.27000000001863</v>
      </c>
      <c r="W15" s="268">
        <f>SUMIF(BYC!$B$7:$B$499,'Summary sales'!$A15,BYC!$J$7:$J$499)</f>
        <v>5230.1699999999255</v>
      </c>
      <c r="X15" s="274">
        <f>SUMIF(GFIR!$B$7:$B$40,'Summary sales'!$A15,GFIR!$J$7:$J$40)+SUMIF(GFIR2!$B$7:$B$19,'Summary sales'!$A15,GFIR2!$J$7:$J$19)</f>
        <v>7120.2900000000373</v>
      </c>
      <c r="Y15" s="274">
        <f>SUMIF(SARIMURNI!$B$7:$B$501,'Summary sales'!$A15,SARIMURNI!$J$7:$J$501)</f>
        <v>1057.1599999999162</v>
      </c>
      <c r="Z15" s="268">
        <f>SUMIF(HLI!$B$7:$B$499,'Summary sales'!$A15,HLI!$J$7:$J$499)</f>
        <v>3752.2400000002235</v>
      </c>
      <c r="AA15" s="274">
        <f>SUMIF(CERES!$B$7:$B$500,'Summary sales'!$A15,CERES!$J$7:$J$500)</f>
        <v>9173.8199999998324</v>
      </c>
      <c r="AB15" s="274">
        <f>SUMIF(KGM!$B$7:$B$500,'Summary sales'!$A15,KGM!$J$7:$J$500)</f>
        <v>1230.140000000014</v>
      </c>
      <c r="AC15" s="274">
        <f>SUMIF(ALT!$B$7:$B$119,'Summary sales'!$A15,ALT!$M$7:$M$119)</f>
        <v>1667.7700000000186</v>
      </c>
      <c r="AD15" s="268">
        <f ca="1">SUMIF(IDP!$B$7:$B$126,'Summary sales'!$A15,IDP!$O$7:$O$125)</f>
        <v>5433.24</v>
      </c>
      <c r="AE15" s="268">
        <f>SUMIF(FSI!$B$7:$B$501,'Summary sales'!$A15,FSI!$J$7:$J$501)</f>
        <v>0</v>
      </c>
      <c r="AF15" s="274">
        <f>SUMIF(EBM!$B$7:$B$499,'Summary sales'!$A15,EBM!$J$7:$J$499)</f>
        <v>43.697000000000116</v>
      </c>
      <c r="AG15" s="268">
        <f>SUMIF(CISF!$B$7:$B$499,'Summary sales'!$A15,CISF!$J$7:$J$499)</f>
        <v>2661.2000000001863</v>
      </c>
      <c r="AH15" s="268">
        <f>SUMIF(HANKOOK!$B$7:$B$498,'Summary sales'!$A15,HANKOOK!$J$7:$J$498)</f>
        <v>0</v>
      </c>
      <c r="AI15" s="268">
        <f>SUMIF(PUJ!$B$7:$B$500,'Summary sales'!$A15,PUJ!$J$7:$J$500)</f>
        <v>6123.4000000003725</v>
      </c>
      <c r="AJ15" s="268">
        <f>SUMIF(TORABIKACIKUPA!$B$7:$B$493,'Summary sales'!$A15,TORABIKACIKUPA!$L$7:$L$493)</f>
        <v>0</v>
      </c>
      <c r="AK15" s="268">
        <f>SUMIF(TORABIKAHF!$B$7:$B$504,'Summary sales'!$A15,TORABIKAHF!$L$7:$L$504)</f>
        <v>0</v>
      </c>
      <c r="AL15" s="268">
        <f>SUMIF(TORABIKAIC!$B$7:$B$492,'Summary sales'!$A15,TORABIKAIC!$L$7:$L$492)</f>
        <v>0</v>
      </c>
      <c r="AM15" s="268">
        <f>SUMIF(KALBEE!$B$7:$B$500,'Summary sales'!$A15,KALBEE!$J$7:$J$500)</f>
        <v>2897.3000000000466</v>
      </c>
      <c r="AN15" s="268">
        <f>SUMIF(TOYOBO!$B$7:$B$479,'Summary sales'!$A15,TOYOBO!$O$7:$O$479)</f>
        <v>0</v>
      </c>
      <c r="AO15" s="268">
        <f>SUMIF(SWS!$B$7:$B$483,'Summary sales'!$A15,SWS!$P$7:$P$483)</f>
        <v>0</v>
      </c>
      <c r="AP15" s="268">
        <f>SUMIF(KSN!$B$7:$B$482,'Summary sales'!$A15,KSN!$J$7:$J$482)</f>
        <v>16609.140000000014</v>
      </c>
      <c r="AQ15" s="268">
        <f>SUMIF(UMI!$B$7:$B$500,'Summary sales'!$A15,UMI!$J$7:$J$500)</f>
        <v>16303.218999996781</v>
      </c>
      <c r="AR15" s="268">
        <f>SUMIF(IPT!$B$7:$B$499,'Summary sales'!$A15,IPT!$J$7:$J$499)</f>
        <v>1420.1199999991804</v>
      </c>
      <c r="AS15" s="268">
        <f>SUMIF(KBRU!$B$8:$B$500,'Summary sales'!$A15,KBRU!$J$8:$J$500)</f>
        <v>29.989999999990687</v>
      </c>
      <c r="AT15" s="268">
        <f>SUMIF(AMI!$B$7:$B$499,'Summary sales'!$A15,AMI!$J$7:$J$499)</f>
        <v>8007.9699999997392</v>
      </c>
      <c r="AU15" s="268">
        <f>SUMIF(KA!$B$7:$B$500,'Summary sales'!$A15,KA!$J$7:$J$500)</f>
        <v>2771.6000000000058</v>
      </c>
      <c r="AV15" s="268">
        <f>SUMIF(KTN!$B$7:$B$499,'Summary sales'!$A15,KTN!$J$7:$J$499)</f>
        <v>1355.4899999999907</v>
      </c>
      <c r="AW15" s="268">
        <f>SUMIF(TOMIMOTO!$B$7:$B$499,'Summary sales'!$A15,TOMIMOTO!$J$7:$J$499)</f>
        <v>1982.140000000014</v>
      </c>
      <c r="AX15" s="268">
        <f>SUMIF(NIAGAGARAM!$B$7:$B$501,'Summary sales'!$A15,NIAGAGARAM!$J$7:$J$501)</f>
        <v>1235.4000000000233</v>
      </c>
      <c r="AY15" s="268">
        <f>SUMIF('PCI84'!$B$7:$B$500,'Summary sales'!$A15,'PCI84'!$J$7:$J$500)</f>
        <v>10291.730000000447</v>
      </c>
      <c r="AZ15" s="268">
        <f>SUMIF(PCIM!$B$7:$B$500,'Summary sales'!$A15,PCIM!$J$7:$J$500)</f>
        <v>2626.5400000000373</v>
      </c>
      <c r="BA15" s="268">
        <f>SUMIF(INDOFOOD!$B$7:$B$501,'Summary sales'!$A15,INDOFOOD!$J$7:$J$501)</f>
        <v>4943.9000000003725</v>
      </c>
      <c r="BB15" s="268">
        <f>SUMIF(HCI!$B$7:$B$499,'Summary sales'!$A15,HCI!$J$7:$J$499)</f>
        <v>4519.5200000000186</v>
      </c>
      <c r="BC15" s="268">
        <f>SUMIF(DIC!$B$7:$B$499,'Summary sales'!$A15,DIC!$J$7:$J$499)</f>
        <v>5306.3100000000559</v>
      </c>
      <c r="BD15" s="268">
        <f>SUMIF(ASAHIMAS!$B$7:$B$499,'Summary sales'!$A15,ASAHIMAS!$J$7:$J$499)</f>
        <v>39560.669999999925</v>
      </c>
      <c r="BE15" s="268">
        <f>SUMIF('ABC KOGEN'!B14:B45,'Summary sales'!$A15,'ABC KOGEN'!J14:J45)</f>
        <v>4046.4499999999534</v>
      </c>
      <c r="BF15" s="268">
        <f>SUMIF(ADP!$B$7:$B$499,'Summary sales'!$A15,ADP!$J$7:$J$499)</f>
        <v>868.54000000000087</v>
      </c>
      <c r="BG15" s="268">
        <f>SUMIF(Tongtji!$B$8:$B$500,'Summary sales'!$A15,Tongtji!$J$8:$J$500)</f>
        <v>3341.9000000003725</v>
      </c>
      <c r="BH15" s="268">
        <f>SUMIF(CITYMALL!$B$7:$B$500,'Summary sales'!$A15,CITYMALL!$K$7:$K$500)</f>
        <v>0</v>
      </c>
      <c r="BI15" s="268">
        <f>SUMIF(PA!$B$7:$B$499,'Summary sales'!$A15,PA!$J$7:$J$499)</f>
        <v>804.70000000006985</v>
      </c>
      <c r="BJ15" s="268">
        <f>SUMIF(RB!$B$7:$B$499,'Summary sales'!$A15,RB!$J$7:$J$499)</f>
        <v>3842.089999999851</v>
      </c>
      <c r="BK15" s="268">
        <f>SUMIF(GFATOM!$B$7:$B$500,'Summary sales'!$A15,GFATOM!$J$7:$J$500)</f>
        <v>2676.559999999823</v>
      </c>
      <c r="BL15" s="268">
        <f>SUMIF(GFKULIT!$B$7:$B$500,'Summary sales'!$A15,GFKULIT!$J$7:$J$500)</f>
        <v>1073.2330000000075</v>
      </c>
      <c r="BM15" s="268">
        <f>SUMIF(SPJES!$B$7:$B$492,'Summary sales'!$A15,SPJES!$N$7:$N$492)</f>
        <v>0</v>
      </c>
      <c r="BN15" s="268">
        <f>SUMIF(HSK!$B$7:$B$500,'Summary sales'!$A15,HSK!$N$7:$N$500)</f>
        <v>0</v>
      </c>
      <c r="BO15" s="268">
        <f>SUMIF(SDM!$B$7:$B$499,'Summary sales'!$A15,SDM!$J$7:$J$499)</f>
        <v>1560.410000000149</v>
      </c>
      <c r="BP15" s="268">
        <f>SUMIF(HANKOOK!$B$7:$B$500,'Summary sales'!$A15,HANKOOK!$J$7:$J$500)</f>
        <v>0</v>
      </c>
      <c r="BQ15" s="268">
        <f>SUMIF(JARGAS!$B$7:$B$499,'Summary sales'!$A15,JARGAS!$J$7:$J$499)</f>
        <v>1845.5679999999702</v>
      </c>
      <c r="BR15" s="268">
        <f>SUMIF(SBI!$B$7:$B$499,'Summary sales'!$A15,SBI!$J$7:$J$499)</f>
        <v>0</v>
      </c>
      <c r="BS15" s="268">
        <f>SUMIF(JIUQI!$B$7:$B$472,'Summary sales'!$A15,JIUQI!$O$7:$O$472)</f>
        <v>5179.58</v>
      </c>
      <c r="BT15" s="268">
        <f>SUMIF(SPGLOBAL!$B$7:$B$507,'Summary sales'!$A15,SPGLOBAL!$M$7:$M$507)</f>
        <v>0</v>
      </c>
    </row>
    <row r="16" spans="1:72">
      <c r="A16" s="239">
        <f t="shared" si="60"/>
        <v>46151</v>
      </c>
      <c r="B16" s="240">
        <f t="shared" ca="1" si="61"/>
        <v>0.91360548383298856</v>
      </c>
      <c r="C16" s="241">
        <f t="shared" si="58"/>
        <v>195968.04</v>
      </c>
      <c r="D16" s="246">
        <v>125522.15000000001</v>
      </c>
      <c r="E16" s="243">
        <v>49391.79</v>
      </c>
      <c r="F16" s="243">
        <v>11813.01</v>
      </c>
      <c r="G16" s="243">
        <v>0</v>
      </c>
      <c r="H16" s="243">
        <v>5058.08</v>
      </c>
      <c r="I16" s="269">
        <v>4183.01</v>
      </c>
      <c r="J16" s="243"/>
      <c r="K16" s="269">
        <v>0</v>
      </c>
      <c r="L16" s="269"/>
      <c r="M16" s="270">
        <f t="shared" ca="1" si="59"/>
        <v>179037.47600000247</v>
      </c>
      <c r="N16" s="271">
        <f>SUMIF(CLIN!$C$7:$C$500,'Summary sales'!$A16,CLIN!$J$7:$J$500)</f>
        <v>760.64999999990687</v>
      </c>
      <c r="O16" s="271">
        <f>SUMIF(BI!$B$7:$B$500,'Summary sales'!$A16,BI!$J$7:$J$500)</f>
        <v>748.60999999940395</v>
      </c>
      <c r="P16" s="271">
        <f>SUMIF(MKG!$B$7:$B$499,'Summary sales'!$A16,MKG!$J$7:$J$499)</f>
        <v>857.79000000003725</v>
      </c>
      <c r="Q16" s="271">
        <f>SUMIF(STM!$B$7:$B$500,'Summary sales'!$A16,STM!$J$7:$J$500)</f>
        <v>4657.7999999998137</v>
      </c>
      <c r="R16" s="271">
        <f>SUMIF(OAJ!$B$7:$B$499,'Summary sales'!$A16,OAJ!$J$7:$J$499)</f>
        <v>736.23999999999069</v>
      </c>
      <c r="S16" s="271">
        <f>SUMIF(NNI!$B$7:$B$500,'Summary sales'!$A16,NNI!$J$7:$J$500)</f>
        <v>0</v>
      </c>
      <c r="T16" s="271">
        <f>SUMIF(SHB!$B$7:$B$499,'Summary sales'!$A16,SHB!$J$7:$J$499)</f>
        <v>1.8200000000069849</v>
      </c>
      <c r="U16" s="271">
        <f>SUMIF(GTL!$B$7:$B$500,'Summary sales'!$A16,GTL!$J$7:$J$500)</f>
        <v>474.88000000000466</v>
      </c>
      <c r="V16" s="271">
        <f>SUMIF(TWK!$B$7:$B$500,'Summary sales'!$A16,TWK!$J$7:$J$500)</f>
        <v>463.90999999991618</v>
      </c>
      <c r="W16" s="271">
        <f>SUMIF(BYC!$B$7:$B$499,'Summary sales'!$A16,BYC!$J$7:$J$499)</f>
        <v>4402.5</v>
      </c>
      <c r="X16" s="271">
        <f>SUMIF(GFIR!$B$7:$B$40,'Summary sales'!$A16,GFIR!$J$7:$J$40)+SUMIF(GFIR2!$B$7:$B$19,'Summary sales'!$A16,GFIR2!$J$7:$J$19)</f>
        <v>5187.3400000003166</v>
      </c>
      <c r="Y16" s="271">
        <f>SUMIF(SARIMURNI!$B$7:$B$501,'Summary sales'!$A16,SARIMURNI!$J$7:$J$501)</f>
        <v>529.05000000004657</v>
      </c>
      <c r="Z16" s="271">
        <f>SUMIF(HLI!$B$7:$B$499,'Summary sales'!$A16,HLI!$J$7:$J$499)</f>
        <v>3741.5999999998603</v>
      </c>
      <c r="AA16" s="271">
        <f>SUMIF(CERES!$B$7:$B$500,'Summary sales'!$A16,CERES!$J$7:$J$500)</f>
        <v>6328.5699999998324</v>
      </c>
      <c r="AB16" s="271">
        <f>SUMIF(KGM!$B$7:$B$500,'Summary sales'!$A16,KGM!$J$7:$J$500)</f>
        <v>1119.609999999986</v>
      </c>
      <c r="AC16" s="271">
        <f>SUMIF(ALT!$B$7:$B$119,'Summary sales'!$A16,ALT!$M$7:$M$119)</f>
        <v>793.16899999999441</v>
      </c>
      <c r="AD16" s="271">
        <f ca="1">SUMIF(IDP!$B$7:$B$126,'Summary sales'!$A16,IDP!$O$7:$O$125)</f>
        <v>2566.86</v>
      </c>
      <c r="AE16" s="271">
        <f>SUMIF(FSI!$B$7:$B$501,'Summary sales'!$A16,FSI!$J$7:$J$501)</f>
        <v>0</v>
      </c>
      <c r="AF16" s="271">
        <f>SUMIF(EBM!$B$7:$B$499,'Summary sales'!$A16,EBM!$J$7:$J$499)</f>
        <v>55.974999999991269</v>
      </c>
      <c r="AG16" s="271">
        <f>SUMIF(CISF!$B$7:$B$499,'Summary sales'!$A16,CISF!$J$7:$J$499)</f>
        <v>3481.6000000000931</v>
      </c>
      <c r="AH16" s="271">
        <f>SUMIF(HANKOOK!$B$7:$B$498,'Summary sales'!$A16,HANKOOK!$J$7:$J$498)</f>
        <v>0</v>
      </c>
      <c r="AI16" s="271">
        <f>SUMIF(PUJ!$B$7:$B$500,'Summary sales'!$A16,PUJ!$J$7:$J$500)</f>
        <v>0</v>
      </c>
      <c r="AJ16" s="271">
        <f>SUMIF(TORABIKACIKUPA!$B$7:$B$493,'Summary sales'!$A16,TORABIKACIKUPA!$L$7:$L$493)</f>
        <v>0</v>
      </c>
      <c r="AK16" s="271">
        <f>SUMIF(TORABIKAHF!$B$7:$B$504,'Summary sales'!$A16,TORABIKAHF!$L$7:$L$504)</f>
        <v>0</v>
      </c>
      <c r="AL16" s="271">
        <f>SUMIF(TORABIKAIC!$B$7:$B$492,'Summary sales'!$A16,TORABIKAIC!$L$7:$L$492)</f>
        <v>0</v>
      </c>
      <c r="AM16" s="271">
        <f>SUMIF(KALBEE!$B$7:$B$500,'Summary sales'!$A16,KALBEE!$J$7:$J$500)</f>
        <v>4375.1000000000931</v>
      </c>
      <c r="AN16" s="271">
        <f>SUMIF(TOYOBO!$B$7:$B$479,'Summary sales'!$A16,TOYOBO!$O$7:$O$479)</f>
        <v>0</v>
      </c>
      <c r="AO16" s="271">
        <f>SUMIF(SWS!$B$7:$B$483,'Summary sales'!$A16,SWS!$P$7:$P$483)</f>
        <v>0</v>
      </c>
      <c r="AP16" s="271">
        <f>SUMIF(KSN!$B$7:$B$482,'Summary sales'!$A16,KSN!$J$7:$J$482)</f>
        <v>4828.0799999999581</v>
      </c>
      <c r="AQ16" s="271">
        <f>SUMIF(UMI!$B$7:$B$500,'Summary sales'!$A16,UMI!$J$7:$J$500)</f>
        <v>17042.792000003159</v>
      </c>
      <c r="AR16" s="271">
        <f>SUMIF(IPT!$B$7:$B$499,'Summary sales'!$A16,IPT!$J$7:$J$499)</f>
        <v>1722.9700000006706</v>
      </c>
      <c r="AS16" s="271">
        <f>SUMIF(KBRU!$B$8:$B$500,'Summary sales'!$A16,KBRU!$J$8:$J$500)</f>
        <v>685.09000000008382</v>
      </c>
      <c r="AT16" s="271">
        <f>SUMIF(AMI!$B$7:$B$499,'Summary sales'!$A16,AMI!$J$7:$J$499)</f>
        <v>4777.4500000001863</v>
      </c>
      <c r="AU16" s="271">
        <f>SUMIF(KA!$B$7:$B$500,'Summary sales'!$A16,KA!$J$7:$J$500)</f>
        <v>0</v>
      </c>
      <c r="AV16" s="271">
        <f>SUMIF(KTN!$B$7:$B$499,'Summary sales'!$A16,KTN!$J$7:$J$499)</f>
        <v>1511.3600000001024</v>
      </c>
      <c r="AW16" s="271">
        <f>SUMIF(TOMIMOTO!$B$7:$B$499,'Summary sales'!$A16,TOMIMOTO!$J$7:$J$499)</f>
        <v>2186.9399999999441</v>
      </c>
      <c r="AX16" s="271">
        <f>SUMIF(NIAGAGARAM!$B$7:$B$501,'Summary sales'!$A16,NIAGAGARAM!$J$7:$J$501)</f>
        <v>515.15000000002328</v>
      </c>
      <c r="AY16" s="271">
        <f>SUMIF('PCI84'!$B$7:$B$500,'Summary sales'!$A16,'PCI84'!$J$7:$J$500)</f>
        <v>8645.5099999997765</v>
      </c>
      <c r="AZ16" s="271">
        <f>SUMIF(PCIM!$B$7:$B$500,'Summary sales'!$A16,PCIM!$J$7:$J$500)</f>
        <v>2467.1899999999441</v>
      </c>
      <c r="BA16" s="271">
        <f>SUMIF(INDOFOOD!$B$7:$B$501,'Summary sales'!$A16,INDOFOOD!$J$7:$J$501)</f>
        <v>10020.489999999292</v>
      </c>
      <c r="BB16" s="271">
        <f>SUMIF(HCI!$B$7:$B$499,'Summary sales'!$A16,HCI!$J$7:$J$499)</f>
        <v>0</v>
      </c>
      <c r="BC16" s="271">
        <f>SUMIF(DIC!$B$7:$B$499,'Summary sales'!$A16,DIC!$J$7:$J$499)</f>
        <v>6284.309999999823</v>
      </c>
      <c r="BD16" s="271">
        <f>SUMIF(ASAHIMAS!$B$7:$B$499,'Summary sales'!$A16,ASAHIMAS!$J$7:$J$499)</f>
        <v>51791.050000000745</v>
      </c>
      <c r="BE16" s="271">
        <f>SUMIF('ABC KOGEN'!B15:B46,'Summary sales'!$A16,'ABC KOGEN'!J15:J46)</f>
        <v>4042.25</v>
      </c>
      <c r="BF16" s="271">
        <f>SUMIF(ADP!$B$7:$B$499,'Summary sales'!$A16,ADP!$J$7:$J$499)</f>
        <v>782.65000000000146</v>
      </c>
      <c r="BG16" s="271">
        <f>SUMIF(Tongtji!$B$8:$B$500,'Summary sales'!$A16,Tongtji!$J$8:$J$500)</f>
        <v>2381.8999999994412</v>
      </c>
      <c r="BH16" s="271">
        <f>SUMIF(CITYMALL!$B$7:$B$500,'Summary sales'!$A16,CITYMALL!$K$7:$K$500)</f>
        <v>0</v>
      </c>
      <c r="BI16" s="271">
        <f>SUMIF(PA!$B$7:$B$499,'Summary sales'!$A16,PA!$J$7:$J$499)</f>
        <v>743.54999999993015</v>
      </c>
      <c r="BJ16" s="271">
        <f>SUMIF(RB!$B$7:$B$499,'Summary sales'!$A16,RB!$J$7:$J$499)</f>
        <v>3799.2700000000186</v>
      </c>
      <c r="BK16" s="271">
        <f>SUMIF(GFATOM!$B$7:$B$500,'Summary sales'!$A16,GFATOM!$J$7:$J$500)</f>
        <v>1412.8500000000931</v>
      </c>
      <c r="BL16" s="271">
        <f>SUMIF(GFKULIT!$B$7:$B$500,'Summary sales'!$A16,GFKULIT!$J$7:$J$500)</f>
        <v>421.98800000001211</v>
      </c>
      <c r="BM16" s="271">
        <f>SUMIF(SPJES!$B$7:$B$492,'Summary sales'!$A16,SPJES!$N$7:$N$492)</f>
        <v>0</v>
      </c>
      <c r="BN16" s="271">
        <f>SUMIF(HSK!$B$7:$B$500,'Summary sales'!$A16,HSK!$N$7:$N$500)</f>
        <v>0</v>
      </c>
      <c r="BO16" s="271">
        <f>SUMIF(SDM!$B$7:$B$499,'Summary sales'!$A16,SDM!$J$7:$J$499)</f>
        <v>0</v>
      </c>
      <c r="BP16" s="271">
        <f>SUMIF(HANKOOK!$B$7:$B$500,'Summary sales'!$A16,HANKOOK!$J$7:$J$500)</f>
        <v>0</v>
      </c>
      <c r="BQ16" s="271">
        <f>SUMIF(JARGAS!$B$7:$B$499,'Summary sales'!$A16,JARGAS!$J$7:$J$499)</f>
        <v>1821.7419999999693</v>
      </c>
      <c r="BR16" s="271">
        <f>SUMIF(SBI!$B$7:$B$499,'Summary sales'!$A16,SBI!$J$7:$J$499)</f>
        <v>0</v>
      </c>
      <c r="BS16" s="271">
        <f>SUMIF(JIUQI!$B$7:$B$472,'Summary sales'!$A16,JIUQI!$O$7:$O$472)</f>
        <v>9869.82</v>
      </c>
      <c r="BT16" s="271">
        <f>SUMIF(SPGLOBAL!$B$7:$B$507,'Summary sales'!$A16,SPGLOBAL!$M$7:$M$507)</f>
        <v>0</v>
      </c>
    </row>
    <row r="17" spans="1:73">
      <c r="A17" s="234">
        <f t="shared" si="60"/>
        <v>46152</v>
      </c>
      <c r="B17" s="247">
        <f t="shared" ca="1" si="61"/>
        <v>0.78141822207154643</v>
      </c>
      <c r="C17" s="248">
        <f t="shared" si="58"/>
        <v>193366.05</v>
      </c>
      <c r="D17" s="245">
        <v>116303.78</v>
      </c>
      <c r="E17" s="244">
        <v>48512.850000000013</v>
      </c>
      <c r="F17" s="244">
        <v>14457.759999999998</v>
      </c>
      <c r="G17" s="244">
        <v>0</v>
      </c>
      <c r="H17" s="238">
        <v>9745.0499999999993</v>
      </c>
      <c r="I17" s="265">
        <v>4346.6099999999997</v>
      </c>
      <c r="J17" s="244"/>
      <c r="K17" s="265">
        <v>0</v>
      </c>
      <c r="L17" s="265"/>
      <c r="M17" s="267">
        <f t="shared" ca="1" si="59"/>
        <v>151099.75499999773</v>
      </c>
      <c r="N17" s="268">
        <f>SUMIF(CLIN!$C$7:$C$500,'Summary sales'!$A17,CLIN!$J$7:$J$500)</f>
        <v>188.23999999999069</v>
      </c>
      <c r="O17" s="274">
        <f>SUMIF(BI!$B$7:$B$500,'Summary sales'!$A17,BI!$J$7:$J$500)</f>
        <v>611.74000000022352</v>
      </c>
      <c r="P17" s="274">
        <f>SUMIF(MKG!$B$7:$B$499,'Summary sales'!$A17,MKG!$J$7:$J$499)</f>
        <v>555.12000000011176</v>
      </c>
      <c r="Q17" s="268">
        <f>SUMIF(STM!$B$7:$B$500,'Summary sales'!$A17,STM!$J$7:$J$500)</f>
        <v>3576.8999999999069</v>
      </c>
      <c r="R17" s="274">
        <f>SUMIF(OAJ!$B$7:$B$499,'Summary sales'!$A17,OAJ!$J$7:$J$499)</f>
        <v>446.05000000004657</v>
      </c>
      <c r="S17" s="274">
        <f>SUMIF(NNI!$B$7:$B$500,'Summary sales'!$A17,NNI!$J$7:$J$500)</f>
        <v>0</v>
      </c>
      <c r="T17" s="274">
        <f>SUMIF(SHB!$B$7:$B$499,'Summary sales'!$A17,SHB!$J$7:$J$499)</f>
        <v>25.040000000008149</v>
      </c>
      <c r="U17" s="274">
        <f>SUMIF(GTL!$B$7:$B$500,'Summary sales'!$A17,GTL!$J$7:$J$500)</f>
        <v>476.07999999995809</v>
      </c>
      <c r="V17" s="278">
        <f>SUMIF(TWK!$B$7:$B$500,'Summary sales'!$A17,TWK!$J$7:$J$500)</f>
        <v>331.60000000009313</v>
      </c>
      <c r="W17" s="268">
        <f>SUMIF(BYC!$B$7:$B$499,'Summary sales'!$A17,BYC!$J$7:$J$499)</f>
        <v>0</v>
      </c>
      <c r="X17" s="274">
        <f>SUMIF(GFIR!$B$7:$B$40,'Summary sales'!$A17,GFIR!$J$7:$J$40)+SUMIF(GFIR2!$B$7:$B$19,'Summary sales'!$A17,GFIR2!$J$7:$J$19)</f>
        <v>5071.7599999997765</v>
      </c>
      <c r="Y17" s="274">
        <f>SUMIF(SARIMURNI!$B$7:$B$501,'Summary sales'!$A17,SARIMURNI!$J$7:$J$501)</f>
        <v>76.420000000158325</v>
      </c>
      <c r="Z17" s="268">
        <f>SUMIF(HLI!$B$7:$B$499,'Summary sales'!$A17,HLI!$J$7:$J$499)</f>
        <v>3771.7600000000093</v>
      </c>
      <c r="AA17" s="274">
        <f>SUMIF(CERES!$B$7:$B$500,'Summary sales'!$A17,CERES!$J$7:$J$500)</f>
        <v>4182.6300000003539</v>
      </c>
      <c r="AB17" s="274">
        <f>SUMIF(KGM!$B$7:$B$500,'Summary sales'!$A17,KGM!$J$7:$J$500)</f>
        <v>1112.9100000000326</v>
      </c>
      <c r="AC17" s="274">
        <f>SUMIF(ALT!$B$7:$B$119,'Summary sales'!$A17,ALT!$M$7:$M$119)</f>
        <v>0</v>
      </c>
      <c r="AD17" s="268">
        <f ca="1">SUMIF(IDP!$B$7:$B$126,'Summary sales'!$A17,IDP!$O$7:$O$125)</f>
        <v>0</v>
      </c>
      <c r="AE17" s="268">
        <f>SUMIF(FSI!$B$7:$B$501,'Summary sales'!$A17,FSI!$J$7:$J$501)</f>
        <v>0</v>
      </c>
      <c r="AF17" s="274">
        <f>SUMIF(EBM!$B$7:$B$499,'Summary sales'!$A17,EBM!$J$7:$J$499)</f>
        <v>53.672999999995227</v>
      </c>
      <c r="AG17" s="268">
        <f>SUMIF(CISF!$B$7:$B$499,'Summary sales'!$A17,CISF!$J$7:$J$499)</f>
        <v>215.59999999962747</v>
      </c>
      <c r="AH17" s="268">
        <f>SUMIF(HANKOOK!$B$7:$B$498,'Summary sales'!$A17,HANKOOK!$J$7:$J$498)</f>
        <v>0</v>
      </c>
      <c r="AI17" s="268">
        <f>SUMIF(PUJ!$B$7:$B$500,'Summary sales'!$A17,PUJ!$J$7:$J$500)</f>
        <v>0</v>
      </c>
      <c r="AJ17" s="268">
        <f>SUMIF(TORABIKACIKUPA!$B$7:$B$493,'Summary sales'!$A17,TORABIKACIKUPA!$L$7:$L$493)</f>
        <v>0</v>
      </c>
      <c r="AK17" s="268">
        <f>SUMIF(TORABIKAHF!$B$7:$B$504,'Summary sales'!$A17,TORABIKAHF!$L$7:$L$504)</f>
        <v>0</v>
      </c>
      <c r="AL17" s="268">
        <f>SUMIF(TORABIKAIC!$B$7:$B$492,'Summary sales'!$A17,TORABIKAIC!$L$7:$L$492)</f>
        <v>0</v>
      </c>
      <c r="AM17" s="268">
        <f>SUMIF(KALBEE!$B$7:$B$500,'Summary sales'!$A17,KALBEE!$J$7:$J$500)</f>
        <v>5109.5</v>
      </c>
      <c r="AN17" s="268">
        <f>SUMIF(TOYOBO!$B$7:$B$479,'Summary sales'!$A17,TOYOBO!$O$7:$O$479)</f>
        <v>0</v>
      </c>
      <c r="AO17" s="268">
        <f>SUMIF(SWS!$B$7:$B$483,'Summary sales'!$A17,SWS!$P$7:$P$483)</f>
        <v>0</v>
      </c>
      <c r="AP17" s="268">
        <f>SUMIF(KSN!$B$7:$B$482,'Summary sales'!$A17,KSN!$J$7:$J$482)</f>
        <v>803.54999999993015</v>
      </c>
      <c r="AQ17" s="268">
        <f>SUMIF(UMI!$B$7:$B$500,'Summary sales'!$A17,UMI!$J$7:$J$500)</f>
        <v>6078.597999997437</v>
      </c>
      <c r="AR17" s="268">
        <f>SUMIF(IPT!$B$7:$B$499,'Summary sales'!$A17,IPT!$J$7:$J$499)</f>
        <v>1786.2999999998137</v>
      </c>
      <c r="AS17" s="268">
        <f>SUMIF(KBRU!$B$8:$B$500,'Summary sales'!$A17,KBRU!$J$8:$J$500)</f>
        <v>0</v>
      </c>
      <c r="AT17" s="268">
        <f>SUMIF(AMI!$B$7:$B$499,'Summary sales'!$A17,AMI!$J$7:$J$499)</f>
        <v>684.00999999977648</v>
      </c>
      <c r="AU17" s="268">
        <f>SUMIF(KA!$B$7:$B$500,'Summary sales'!$A17,KA!$J$7:$J$500)</f>
        <v>0</v>
      </c>
      <c r="AV17" s="268">
        <f>SUMIF(KTN!$B$7:$B$499,'Summary sales'!$A17,KTN!$J$7:$J$499)</f>
        <v>1362.8599999998696</v>
      </c>
      <c r="AW17" s="268">
        <f>SUMIF(TOMIMOTO!$B$7:$B$499,'Summary sales'!$A17,TOMIMOTO!$J$7:$J$499)</f>
        <v>2217.2800000000279</v>
      </c>
      <c r="AX17" s="268">
        <f>SUMIF(NIAGAGARAM!$B$7:$B$501,'Summary sales'!$A17,NIAGAGARAM!$J$7:$J$501)</f>
        <v>25.709999999962747</v>
      </c>
      <c r="AY17" s="268">
        <f>SUMIF('PCI84'!$B$7:$B$500,'Summary sales'!$A17,'PCI84'!$J$7:$J$500)</f>
        <v>8166.9500000001863</v>
      </c>
      <c r="AZ17" s="268">
        <f>SUMIF(PCIM!$B$7:$B$500,'Summary sales'!$A17,PCIM!$J$7:$J$500)</f>
        <v>2211.8400000000838</v>
      </c>
      <c r="BA17" s="268">
        <f>SUMIF(INDOFOOD!$B$7:$B$501,'Summary sales'!$A17,INDOFOOD!$J$7:$J$501)</f>
        <v>12040.030000000261</v>
      </c>
      <c r="BB17" s="268">
        <f>SUMIF(HCI!$B$7:$B$499,'Summary sales'!$A17,HCI!$J$7:$J$499)</f>
        <v>34.199999999953434</v>
      </c>
      <c r="BC17" s="268">
        <f>SUMIF(DIC!$B$7:$B$499,'Summary sales'!$A17,DIC!$J$7:$J$499)</f>
        <v>7398.2200000002049</v>
      </c>
      <c r="BD17" s="268">
        <f>SUMIF(ASAHIMAS!$B$7:$B$499,'Summary sales'!$A17,ASAHIMAS!$J$7:$J$499)</f>
        <v>55348.449999999255</v>
      </c>
      <c r="BE17" s="268">
        <f>SUMIF('ABC KOGEN'!B16:B47,'Summary sales'!$A17,'ABC KOGEN'!J16:J47)</f>
        <v>4993.5100000000093</v>
      </c>
      <c r="BF17" s="268">
        <f>SUMIF(ADP!$B$7:$B$499,'Summary sales'!$A17,ADP!$J$7:$J$499)</f>
        <v>786.34999999999854</v>
      </c>
      <c r="BG17" s="268">
        <f>SUMIF(Tongtji!$B$8:$B$500,'Summary sales'!$A17,Tongtji!$J$8:$J$500)</f>
        <v>3878.7000000001863</v>
      </c>
      <c r="BH17" s="268">
        <f>SUMIF(CITYMALL!$B$7:$B$500,'Summary sales'!$A17,CITYMALL!$K$7:$K$500)</f>
        <v>0</v>
      </c>
      <c r="BI17" s="268">
        <f>SUMIF(PA!$B$7:$B$499,'Summary sales'!$A17,PA!$J$7:$J$499)</f>
        <v>763.31000000005588</v>
      </c>
      <c r="BJ17" s="268">
        <f>SUMIF(RB!$B$7:$B$499,'Summary sales'!$A17,RB!$J$7:$J$499)</f>
        <v>3913.3900000001304</v>
      </c>
      <c r="BK17" s="268">
        <f>SUMIF(GFATOM!$B$7:$B$500,'Summary sales'!$A17,GFATOM!$J$7:$J$500)</f>
        <v>0</v>
      </c>
      <c r="BL17" s="268">
        <f>SUMIF(GFKULIT!$B$7:$B$500,'Summary sales'!$A17,GFKULIT!$J$7:$J$500)</f>
        <v>871.05099999997765</v>
      </c>
      <c r="BM17" s="268">
        <f>SUMIF(SPJES!$B$7:$B$492,'Summary sales'!$A17,SPJES!$N$7:$N$492)</f>
        <v>0</v>
      </c>
      <c r="BN17" s="268">
        <f>SUMIF(HSK!$B$7:$B$500,'Summary sales'!$A17,HSK!$N$7:$N$500)</f>
        <v>0</v>
      </c>
      <c r="BO17" s="268">
        <f>SUMIF(SDM!$B$7:$B$499,'Summary sales'!$A17,SDM!$J$7:$J$499)</f>
        <v>0</v>
      </c>
      <c r="BP17" s="268">
        <f>SUMIF(HANKOOK!$B$7:$B$500,'Summary sales'!$A17,HANKOOK!$J$7:$J$500)</f>
        <v>0</v>
      </c>
      <c r="BQ17" s="268">
        <f>SUMIF(JARGAS!$B$7:$B$499,'Summary sales'!$A17,JARGAS!$J$7:$J$499)</f>
        <v>1811.7129999999888</v>
      </c>
      <c r="BR17" s="268">
        <f>SUMIF(SBI!$B$7:$B$499,'Summary sales'!$A17,SBI!$J$7:$J$499)</f>
        <v>5060.6300000003539</v>
      </c>
      <c r="BS17" s="268">
        <f>SUMIF(JIUQI!$B$7:$B$472,'Summary sales'!$A17,JIUQI!$O$7:$O$472)</f>
        <v>5058.08</v>
      </c>
      <c r="BT17" s="268">
        <f>SUMIF(SPGLOBAL!$B$7:$B$507,'Summary sales'!$A17,SPGLOBAL!$M$7:$M$507)</f>
        <v>0</v>
      </c>
    </row>
    <row r="18" spans="1:73">
      <c r="A18" s="239">
        <f t="shared" si="60"/>
        <v>46153</v>
      </c>
      <c r="B18" s="240">
        <f t="shared" ca="1" si="61"/>
        <v>1.5297126008773549</v>
      </c>
      <c r="C18" s="241">
        <f t="shared" si="58"/>
        <v>147867.46600000054</v>
      </c>
      <c r="D18" s="246">
        <v>91741.1</v>
      </c>
      <c r="E18" s="243">
        <v>35132.770000000004</v>
      </c>
      <c r="F18" s="243">
        <v>12116.849999999999</v>
      </c>
      <c r="G18" s="243">
        <v>0</v>
      </c>
      <c r="H18" s="243">
        <v>4468.7760000005364</v>
      </c>
      <c r="I18" s="269">
        <v>4407.97</v>
      </c>
      <c r="J18" s="243"/>
      <c r="K18" s="269">
        <v>0</v>
      </c>
      <c r="L18" s="269"/>
      <c r="M18" s="270">
        <f t="shared" ca="1" si="59"/>
        <v>226194.72600000468</v>
      </c>
      <c r="N18" s="271">
        <f>SUMIF(CLIN!$C$7:$C$500,'Summary sales'!$A18,CLIN!$J$7:$J$500)</f>
        <v>1193.5300000000279</v>
      </c>
      <c r="O18" s="271">
        <f>SUMIF(BI!$B$7:$B$500,'Summary sales'!$A18,BI!$J$7:$J$500)</f>
        <v>1892.0800000000745</v>
      </c>
      <c r="P18" s="271">
        <f>SUMIF(MKG!$B$7:$B$499,'Summary sales'!$A18,MKG!$J$7:$J$499)</f>
        <v>1360.5100000002421</v>
      </c>
      <c r="Q18" s="271">
        <f>SUMIF(STM!$B$7:$B$500,'Summary sales'!$A18,STM!$J$7:$J$500)</f>
        <v>3992.2000000001863</v>
      </c>
      <c r="R18" s="271">
        <f>SUMIF(OAJ!$B$7:$B$499,'Summary sales'!$A18,OAJ!$J$7:$J$499)</f>
        <v>684.07999999995809</v>
      </c>
      <c r="S18" s="271">
        <f>SUMIF(NNI!$B$7:$B$500,'Summary sales'!$A18,NNI!$J$7:$J$500)</f>
        <v>0</v>
      </c>
      <c r="T18" s="271">
        <f>SUMIF(SHB!$B$7:$B$499,'Summary sales'!$A18,SHB!$J$7:$J$499)</f>
        <v>316.29999999998836</v>
      </c>
      <c r="U18" s="271">
        <f>SUMIF(GTL!$B$7:$B$500,'Summary sales'!$A18,GTL!$J$7:$J$500)</f>
        <v>895.23999999999069</v>
      </c>
      <c r="V18" s="271">
        <f>SUMIF(TWK!$B$7:$B$500,'Summary sales'!$A18,TWK!$J$7:$J$500)</f>
        <v>815.5899999999674</v>
      </c>
      <c r="W18" s="271">
        <f>SUMIF(BYC!$B$7:$B$499,'Summary sales'!$A18,BYC!$J$7:$J$499)</f>
        <v>4803.8100000005215</v>
      </c>
      <c r="X18" s="271">
        <f>SUMIF(GFIR!$B$7:$B$40,'Summary sales'!$A18,GFIR!$J$7:$J$40)+SUMIF(GFIR2!$B$7:$B$19,'Summary sales'!$A18,GFIR2!$J$7:$J$19)</f>
        <v>5935.5400000000373</v>
      </c>
      <c r="Y18" s="271">
        <f>SUMIF(SARIMURNI!$B$7:$B$501,'Summary sales'!$A18,SARIMURNI!$J$7:$J$501)</f>
        <v>1006.0100000000093</v>
      </c>
      <c r="Z18" s="271">
        <f>SUMIF(HLI!$B$7:$B$499,'Summary sales'!$A18,HLI!$J$7:$J$499)</f>
        <v>3750.7800000000279</v>
      </c>
      <c r="AA18" s="271">
        <f>SUMIF(CERES!$B$7:$B$500,'Summary sales'!$A18,CERES!$J$7:$J$500)</f>
        <v>9042.3599999998696</v>
      </c>
      <c r="AB18" s="271">
        <f>SUMIF(KGM!$B$7:$B$500,'Summary sales'!$A18,KGM!$J$7:$J$500)</f>
        <v>1303.2600000000093</v>
      </c>
      <c r="AC18" s="271">
        <f>SUMIF(ALT!$B$7:$B$119,'Summary sales'!$A18,ALT!$M$7:$M$119)</f>
        <v>698.72099999990314</v>
      </c>
      <c r="AD18" s="271">
        <f ca="1">SUMIF(IDP!$B$7:$B$126,'Summary sales'!$A18,IDP!$O$7:$O$125)</f>
        <v>5572.8600000000006</v>
      </c>
      <c r="AE18" s="271">
        <f>SUMIF(FSI!$B$7:$B$501,'Summary sales'!$A18,FSI!$J$7:$J$501)</f>
        <v>0</v>
      </c>
      <c r="AF18" s="271">
        <f>SUMIF(EBM!$B$7:$B$499,'Summary sales'!$A18,EBM!$J$7:$J$499)</f>
        <v>44.170000000012806</v>
      </c>
      <c r="AG18" s="271">
        <f>SUMIF(CISF!$B$7:$B$499,'Summary sales'!$A18,CISF!$J$7:$J$499)</f>
        <v>3225.6000000000931</v>
      </c>
      <c r="AH18" s="271">
        <f>SUMIF(HANKOOK!$B$7:$B$498,'Summary sales'!$A18,HANKOOK!$J$7:$J$498)</f>
        <v>0</v>
      </c>
      <c r="AI18" s="271">
        <f>SUMIF(PUJ!$B$7:$B$500,'Summary sales'!$A18,PUJ!$J$7:$J$500)</f>
        <v>6105.0999999996275</v>
      </c>
      <c r="AJ18" s="271">
        <f>SUMIF(TORABIKACIKUPA!$B$7:$B$493,'Summary sales'!$A18,TORABIKACIKUPA!$L$7:$L$493)</f>
        <v>0</v>
      </c>
      <c r="AK18" s="271">
        <f>SUMIF(TORABIKAHF!$B$7:$B$504,'Summary sales'!$A18,TORABIKAHF!$L$7:$L$504)</f>
        <v>0</v>
      </c>
      <c r="AL18" s="271">
        <f>SUMIF(TORABIKAIC!$B$7:$B$492,'Summary sales'!$A18,TORABIKAIC!$L$7:$L$492)</f>
        <v>0</v>
      </c>
      <c r="AM18" s="271">
        <f>SUMIF(KALBEE!$B$7:$B$500,'Summary sales'!$A18,KALBEE!$J$7:$J$500)</f>
        <v>3016.1999999999534</v>
      </c>
      <c r="AN18" s="271">
        <f>SUMIF(TOYOBO!$B$7:$B$479,'Summary sales'!$A18,TOYOBO!$O$7:$O$479)</f>
        <v>0</v>
      </c>
      <c r="AO18" s="271">
        <f>SUMIF(SWS!$B$7:$B$483,'Summary sales'!$A18,SWS!$P$7:$P$483)</f>
        <v>0</v>
      </c>
      <c r="AP18" s="271">
        <f>SUMIF(KSN!$B$7:$B$482,'Summary sales'!$A18,KSN!$J$7:$J$482)</f>
        <v>5353.1000000000931</v>
      </c>
      <c r="AQ18" s="271">
        <f>SUMIF(UMI!$B$7:$B$500,'Summary sales'!$A18,UMI!$J$7:$J$500)</f>
        <v>17477.267000004649</v>
      </c>
      <c r="AR18" s="271">
        <f>SUMIF(IPT!$B$7:$B$499,'Summary sales'!$A18,IPT!$J$7:$J$499)</f>
        <v>2005.8899999996647</v>
      </c>
      <c r="AS18" s="271">
        <f>SUMIF(KBRU!$B$8:$B$500,'Summary sales'!$A18,KBRU!$J$8:$J$500)</f>
        <v>946.79999999993015</v>
      </c>
      <c r="AT18" s="271">
        <f>SUMIF(AMI!$B$7:$B$499,'Summary sales'!$A18,AMI!$J$7:$J$499)</f>
        <v>7616.410000000149</v>
      </c>
      <c r="AU18" s="271">
        <f>SUMIF(KA!$B$7:$B$500,'Summary sales'!$A18,KA!$J$7:$J$500)</f>
        <v>3084.7000000000116</v>
      </c>
      <c r="AV18" s="271">
        <f>SUMIF(KTN!$B$7:$B$499,'Summary sales'!$A18,KTN!$J$7:$J$499)</f>
        <v>1487.0300000000279</v>
      </c>
      <c r="AW18" s="271">
        <f>SUMIF(TOMIMOTO!$B$7:$B$499,'Summary sales'!$A18,TOMIMOTO!$J$7:$J$499)</f>
        <v>1979.3699999999953</v>
      </c>
      <c r="AX18" s="271">
        <f>SUMIF(NIAGAGARAM!$B$7:$B$501,'Summary sales'!$A18,NIAGAGARAM!$J$7:$J$501)</f>
        <v>1540.2800000000279</v>
      </c>
      <c r="AY18" s="271">
        <f>SUMIF('PCI84'!$B$7:$B$500,'Summary sales'!$A18,'PCI84'!$J$7:$J$500)</f>
        <v>10078.679999999702</v>
      </c>
      <c r="AZ18" s="271">
        <f>SUMIF(PCIM!$B$7:$B$500,'Summary sales'!$A18,PCIM!$J$7:$J$500)</f>
        <v>2327.1699999999255</v>
      </c>
      <c r="BA18" s="271">
        <f>SUMIF(INDOFOOD!$B$7:$B$501,'Summary sales'!$A18,INDOFOOD!$J$7:$J$501)</f>
        <v>13981.240000000224</v>
      </c>
      <c r="BB18" s="271">
        <f>SUMIF(HCI!$B$7:$B$499,'Summary sales'!$A18,HCI!$J$7:$J$499)</f>
        <v>7901.4200000000419</v>
      </c>
      <c r="BC18" s="271">
        <f>SUMIF(DIC!$B$7:$B$499,'Summary sales'!$A18,DIC!$J$7:$J$499)</f>
        <v>6338.1699999999255</v>
      </c>
      <c r="BD18" s="271">
        <f>SUMIF(ASAHIMAS!$B$7:$B$499,'Summary sales'!$A18,ASAHIMAS!$J$7:$J$499)</f>
        <v>58696.990000000224</v>
      </c>
      <c r="BE18" s="271">
        <f>SUMIF('ABC KOGEN'!B17:B48,'Summary sales'!$A18,'ABC KOGEN'!J17:J48)</f>
        <v>8636.9499999999534</v>
      </c>
      <c r="BF18" s="271">
        <f>SUMIF(ADP!$B$7:$B$499,'Summary sales'!$A18,ADP!$J$7:$J$499)</f>
        <v>784.95999999999913</v>
      </c>
      <c r="BG18" s="271">
        <f>SUMIF(Tongtji!$B$8:$B$500,'Summary sales'!$A18,Tongtji!$J$8:$J$500)</f>
        <v>3601.5</v>
      </c>
      <c r="BH18" s="271">
        <f>SUMIF(CITYMALL!$B$7:$B$500,'Summary sales'!$A18,CITYMALL!$K$7:$K$500)</f>
        <v>0</v>
      </c>
      <c r="BI18" s="271">
        <f>SUMIF(PA!$B$7:$B$499,'Summary sales'!$A18,PA!$J$7:$J$499)</f>
        <v>802.53999999992084</v>
      </c>
      <c r="BJ18" s="271">
        <f>SUMIF(RB!$B$7:$B$499,'Summary sales'!$A18,RB!$J$7:$J$499)</f>
        <v>3706.1699999999255</v>
      </c>
      <c r="BK18" s="271">
        <f>SUMIF(GFATOM!$B$7:$B$500,'Summary sales'!$A18,GFATOM!$J$7:$J$500)</f>
        <v>2296.3500000000931</v>
      </c>
      <c r="BL18" s="271">
        <f>SUMIF(GFKULIT!$B$7:$B$500,'Summary sales'!$A18,GFKULIT!$J$7:$J$500)</f>
        <v>1378.517000000109</v>
      </c>
      <c r="BM18" s="271">
        <f>SUMIF(SPJES!$B$7:$B$492,'Summary sales'!$A18,SPJES!$N$7:$N$492)</f>
        <v>0</v>
      </c>
      <c r="BN18" s="271">
        <f>SUMIF(HSK!$B$7:$B$500,'Summary sales'!$A18,HSK!$N$7:$N$500)</f>
        <v>0</v>
      </c>
      <c r="BO18" s="271">
        <f>SUMIF(SDM!$B$7:$B$499,'Summary sales'!$A18,SDM!$J$7:$J$499)</f>
        <v>1340.9199999999255</v>
      </c>
      <c r="BP18" s="271">
        <f>SUMIF(HANKOOK!$B$7:$B$500,'Summary sales'!$A18,HANKOOK!$J$7:$J$500)</f>
        <v>0</v>
      </c>
      <c r="BQ18" s="271">
        <f>SUMIF(JARGAS!$B$7:$B$499,'Summary sales'!$A18,JARGAS!$J$7:$J$499)</f>
        <v>1918.6610000000801</v>
      </c>
      <c r="BR18" s="271">
        <f>SUMIF(SBI!$B$7:$B$499,'Summary sales'!$A18,SBI!$J$7:$J$499)</f>
        <v>324.78999999957159</v>
      </c>
      <c r="BS18" s="271">
        <f>SUMIF(JIUQI!$B$7:$B$472,'Summary sales'!$A18,JIUQI!$O$7:$O$472)</f>
        <v>4934.91</v>
      </c>
      <c r="BT18" s="271">
        <f>SUMIF(SPGLOBAL!$B$7:$B$507,'Summary sales'!$A18,SPGLOBAL!$M$7:$M$507)</f>
        <v>0</v>
      </c>
    </row>
    <row r="19" spans="1:73">
      <c r="A19" s="234">
        <f t="shared" si="60"/>
        <v>46154</v>
      </c>
      <c r="B19" s="235">
        <f t="shared" ref="B19:B37" ca="1" si="62">IFERROR(M19/C19,"")</f>
        <v>1.1041394198898635</v>
      </c>
      <c r="C19" s="248">
        <f t="shared" si="58"/>
        <v>200652.17400000009</v>
      </c>
      <c r="D19" s="237">
        <v>130825.25000000001</v>
      </c>
      <c r="E19" s="244">
        <v>49979.360000000008</v>
      </c>
      <c r="F19" s="244">
        <v>5466.23</v>
      </c>
      <c r="G19" s="244">
        <v>0</v>
      </c>
      <c r="H19" s="244">
        <v>14381.334000000059</v>
      </c>
      <c r="I19" s="265">
        <v>0</v>
      </c>
      <c r="J19" s="244"/>
      <c r="K19" s="265">
        <v>0</v>
      </c>
      <c r="L19" s="265"/>
      <c r="M19" s="267">
        <f t="shared" ca="1" si="59"/>
        <v>221547.97500000006</v>
      </c>
      <c r="N19" s="268">
        <f>SUMIF(CLIN!$C$7:$C$500,'Summary sales'!$A19,CLIN!$J$7:$J$500)</f>
        <v>794.96999999997206</v>
      </c>
      <c r="O19" s="274">
        <f>SUMIF(BI!$B$7:$B$500,'Summary sales'!$A19,BI!$J$7:$J$500)</f>
        <v>1804.0099999997765</v>
      </c>
      <c r="P19" s="274">
        <f>SUMIF(MKG!$B$7:$B$499,'Summary sales'!$A19,MKG!$J$7:$J$499)</f>
        <v>1228.1899999999441</v>
      </c>
      <c r="Q19" s="268">
        <f>SUMIF(STM!$B$7:$B$500,'Summary sales'!$A19,STM!$J$7:$J$500)</f>
        <v>4655.1999999997206</v>
      </c>
      <c r="R19" s="268">
        <f>SUMIF(OAJ!$B$7:$B$499,'Summary sales'!$A19,OAJ!$J$7:$J$499)</f>
        <v>679.98999999999069</v>
      </c>
      <c r="S19" s="268">
        <f>SUMIF(NNI!$B$7:$B$500,'Summary sales'!$A19,NNI!$J$7:$J$500)</f>
        <v>0</v>
      </c>
      <c r="T19" s="274">
        <f>SUMIF(SHB!$B$7:$B$499,'Summary sales'!$A19,SHB!$J$7:$J$499)</f>
        <v>233.79000000000815</v>
      </c>
      <c r="U19" s="274">
        <f>SUMIF(GTL!$B$7:$B$500,'Summary sales'!$A19,GTL!$J$7:$J$500)</f>
        <v>934.17000000004191</v>
      </c>
      <c r="V19" s="274">
        <f>SUMIF(TWK!$B$7:$B$500,'Summary sales'!$A19,TWK!$J$7:$J$500)</f>
        <v>811.05999999993946</v>
      </c>
      <c r="W19" s="268">
        <f>SUMIF(BYC!$B$7:$B$499,'Summary sales'!$A19,BYC!$J$7:$J$499)</f>
        <v>5419.4599999990314</v>
      </c>
      <c r="X19" s="274">
        <f>SUMIF(GFIR!$B$7:$B$40,'Summary sales'!$A19,GFIR!$J$7:$J$40)+SUMIF(GFIR2!$B$7:$B$19,'Summary sales'!$A19,GFIR2!$J$7:$J$19)</f>
        <v>4952.9799999999814</v>
      </c>
      <c r="Y19" s="274">
        <f>SUMIF(SARIMURNI!$B$7:$B$501,'Summary sales'!$A19,SARIMURNI!$J$7:$J$501)</f>
        <v>1962.6799999999348</v>
      </c>
      <c r="Z19" s="268">
        <f>SUMIF(HLI!$B$7:$B$499,'Summary sales'!$A19,HLI!$J$7:$J$499)</f>
        <v>3729.9899999999907</v>
      </c>
      <c r="AA19" s="274">
        <f>SUMIF(CERES!$B$7:$B$500,'Summary sales'!$A19,CERES!$J$7:$J$500)</f>
        <v>8904.2200000002049</v>
      </c>
      <c r="AB19" s="274">
        <f>SUMIF(KGM!$B$7:$B$500,'Summary sales'!$A19,KGM!$J$7:$J$500)</f>
        <v>1230.9200000000419</v>
      </c>
      <c r="AC19" s="274">
        <f>SUMIF(ALT!$B$7:$B$119,'Summary sales'!$A19,ALT!$M$7:$M$119)</f>
        <v>1533.1710000000894</v>
      </c>
      <c r="AD19" s="274">
        <f ca="1">SUMIF(IDP!$B$7:$B$126,'Summary sales'!$A19,IDP!$O$7:$O$125)</f>
        <v>5824.82</v>
      </c>
      <c r="AE19" s="268">
        <f>SUMIF(FSI!$B$7:$B$501,'Summary sales'!$A19,FSI!$J$7:$J$501)</f>
        <v>70</v>
      </c>
      <c r="AF19" s="274">
        <f>SUMIF(EBM!$B$7:$B$499,'Summary sales'!$A19,EBM!$J$7:$J$499)</f>
        <v>30.839999999996508</v>
      </c>
      <c r="AG19" s="268">
        <f>SUMIF(CISF!$B$7:$B$499,'Summary sales'!$A19,CISF!$J$7:$J$499)</f>
        <v>3534.2000000001863</v>
      </c>
      <c r="AH19" s="268">
        <f>SUMIF(HANKOOK!$B$7:$B$498,'Summary sales'!$A19,HANKOOK!$J$7:$J$498)</f>
        <v>0</v>
      </c>
      <c r="AI19" s="268">
        <f>SUMIF(PUJ!$B$7:$B$500,'Summary sales'!$A19,PUJ!$J$7:$J$500)</f>
        <v>5668.0999999996275</v>
      </c>
      <c r="AJ19" s="268">
        <f>SUMIF(TORABIKACIKUPA!$B$7:$B$493,'Summary sales'!$A19,TORABIKACIKUPA!$L$7:$L$493)</f>
        <v>0</v>
      </c>
      <c r="AK19" s="268">
        <f>SUMIF(TORABIKAHF!$B$7:$B$504,'Summary sales'!$A19,TORABIKAHF!$L$7:$L$504)</f>
        <v>0</v>
      </c>
      <c r="AL19" s="268">
        <f>SUMIF(TORABIKAIC!$B$7:$B$492,'Summary sales'!$A19,TORABIKAIC!$L$7:$L$492)</f>
        <v>0</v>
      </c>
      <c r="AM19" s="268">
        <f>SUMIF(KALBEE!$B$7:$B$500,'Summary sales'!$A19,KALBEE!$J$7:$J$500)</f>
        <v>3739.1999999999534</v>
      </c>
      <c r="AN19" s="268">
        <f>SUMIF(TOYOBO!$B$7:$B$479,'Summary sales'!$A19,TOYOBO!$O$7:$O$479)</f>
        <v>0</v>
      </c>
      <c r="AO19" s="268">
        <f>SUMIF(SWS!$B$7:$B$483,'Summary sales'!$A19,SWS!$P$7:$P$483)</f>
        <v>0</v>
      </c>
      <c r="AP19" s="268">
        <f>SUMIF(KSN!$B$7:$B$482,'Summary sales'!$A19,KSN!$J$7:$J$482)</f>
        <v>5493.1699999999255</v>
      </c>
      <c r="AQ19" s="268">
        <f>SUMIF(UMI!$B$7:$B$500,'Summary sales'!$A19,UMI!$J$7:$J$500)</f>
        <v>16185</v>
      </c>
      <c r="AR19" s="268">
        <f>SUMIF(IPT!$B$7:$B$499,'Summary sales'!$A19,IPT!$J$7:$J$499)</f>
        <v>1822.9400000004098</v>
      </c>
      <c r="AS19" s="268">
        <f>SUMIF(KBRU!$B$8:$B$500,'Summary sales'!$A19,KBRU!$J$8:$J$500)</f>
        <v>0</v>
      </c>
      <c r="AT19" s="268">
        <f>SUMIF(AMI!$B$7:$B$499,'Summary sales'!$A19,AMI!$J$7:$J$499)</f>
        <v>7501.6100000003353</v>
      </c>
      <c r="AU19" s="268">
        <f>SUMIF(KA!$B$7:$B$500,'Summary sales'!$A19,KA!$J$7:$J$500)</f>
        <v>2897.8799999999756</v>
      </c>
      <c r="AV19" s="268">
        <f>SUMIF(KTN!$B$7:$B$499,'Summary sales'!$A19,KTN!$J$7:$J$499)</f>
        <v>1564.3900000001304</v>
      </c>
      <c r="AW19" s="268">
        <f>SUMIF(TOMIMOTO!$B$7:$B$499,'Summary sales'!$A19,TOMIMOTO!$J$7:$J$499)</f>
        <v>2147.3000000000466</v>
      </c>
      <c r="AX19" s="268">
        <f>SUMIF(NIAGAGARAM!$B$7:$B$501,'Summary sales'!$A19,NIAGAGARAM!$J$7:$J$501)</f>
        <v>1481.2900000000373</v>
      </c>
      <c r="AY19" s="268">
        <f>SUMIF('PCI84'!$B$7:$B$500,'Summary sales'!$A19,'PCI84'!$J$7:$J$500)</f>
        <v>10042.179999999702</v>
      </c>
      <c r="AZ19" s="268">
        <f>SUMIF(PCIM!$B$7:$B$500,'Summary sales'!$A19,PCIM!$J$7:$J$500)</f>
        <v>2251.25</v>
      </c>
      <c r="BA19" s="268">
        <f>SUMIF(INDOFOOD!$B$7:$B$501,'Summary sales'!$A19,INDOFOOD!$J$7:$J$501)</f>
        <v>5409.5800000000745</v>
      </c>
      <c r="BB19" s="268">
        <f>SUMIF(HCI!$B$7:$B$499,'Summary sales'!$A19,HCI!$J$7:$J$499)</f>
        <v>7873.7800000000279</v>
      </c>
      <c r="BC19" s="268">
        <f>SUMIF(DIC!$B$7:$B$499,'Summary sales'!$A19,DIC!$J$7:$J$499)</f>
        <v>9645.8500000000931</v>
      </c>
      <c r="BD19" s="268">
        <f>SUMIF(ASAHIMAS!$B$7:$B$499,'Summary sales'!$A19,ASAHIMAS!$J$7:$J$499)</f>
        <v>57139.080000000075</v>
      </c>
      <c r="BE19" s="268">
        <f>SUMIF('ABC KOGEN'!B18:B49,'Summary sales'!$A19,'ABC KOGEN'!J18:J49)</f>
        <v>5980.0700000000652</v>
      </c>
      <c r="BF19" s="268">
        <f>SUMIF(ADP!$B$7:$B$499,'Summary sales'!$A19,ADP!$J$7:$J$499)</f>
        <v>1174.9100000000035</v>
      </c>
      <c r="BG19" s="268">
        <f>SUMIF(Tongtji!$B$8:$B$500,'Summary sales'!$A19,Tongtji!$J$8:$J$500)</f>
        <v>3516.1000000005588</v>
      </c>
      <c r="BH19" s="268">
        <f>SUMIF(CITYMALL!$B$7:$B$500,'Summary sales'!$A19,CITYMALL!$K$7:$K$500)</f>
        <v>0</v>
      </c>
      <c r="BI19" s="268">
        <f>SUMIF(PA!$B$7:$B$499,'Summary sales'!$A19,PA!$J$7:$J$499)</f>
        <v>810.35000000009313</v>
      </c>
      <c r="BJ19" s="268">
        <f>SUMIF(RB!$B$7:$B$499,'Summary sales'!$A19,RB!$J$7:$J$499)</f>
        <v>2497.8700000001118</v>
      </c>
      <c r="BK19" s="268">
        <f>SUMIF(GFATOM!$B$7:$B$500,'Summary sales'!$A19,GFATOM!$J$7:$J$500)</f>
        <v>4502.809999999823</v>
      </c>
      <c r="BL19" s="268">
        <f>SUMIF(GFKULIT!$B$7:$B$500,'Summary sales'!$A19,GFKULIT!$J$7:$J$500)</f>
        <v>136.28099999995902</v>
      </c>
      <c r="BM19" s="268">
        <f>SUMIF(SPJES!$B$7:$B$492,'Summary sales'!$A19,SPJES!$N$7:$N$492)</f>
        <v>0</v>
      </c>
      <c r="BN19" s="268">
        <f>SUMIF(HSK!$B$7:$B$500,'Summary sales'!$A19,HSK!$N$7:$N$500)</f>
        <v>0</v>
      </c>
      <c r="BO19" s="268">
        <f>SUMIF(SDM!$B$7:$B$499,'Summary sales'!$A19,SDM!$J$7:$J$499)</f>
        <v>1502.4799999999814</v>
      </c>
      <c r="BP19" s="268">
        <f>SUMIF(HANKOOK!$B$7:$B$500,'Summary sales'!$A19,HANKOOK!$J$7:$J$500)</f>
        <v>0</v>
      </c>
      <c r="BQ19" s="268">
        <f>SUMIF(JARGAS!$B$7:$B$499,'Summary sales'!$A19,JARGAS!$J$7:$J$499)</f>
        <v>1869.512999999919</v>
      </c>
      <c r="BR19" s="268">
        <f>SUMIF(SBI!$B$7:$B$499,'Summary sales'!$A19,SBI!$J$7:$J$499)</f>
        <v>740.0500000002794</v>
      </c>
      <c r="BS19" s="268">
        <f>SUMIF(JIUQI!$B$7:$B$472,'Summary sales'!$A19,JIUQI!$O$7:$O$472)</f>
        <v>9620.2800000000007</v>
      </c>
      <c r="BT19" s="268">
        <f>SUMIF(SPGLOBAL!$B$7:$B$507,'Summary sales'!$A19,SPGLOBAL!$M$7:$M$507)</f>
        <v>0</v>
      </c>
    </row>
    <row r="20" spans="1:73">
      <c r="A20" s="239">
        <f t="shared" si="60"/>
        <v>46155</v>
      </c>
      <c r="B20" s="240">
        <f t="shared" ca="1" si="62"/>
        <v>0.98606347122529359</v>
      </c>
      <c r="C20" s="241">
        <f t="shared" si="58"/>
        <v>220776.13799999759</v>
      </c>
      <c r="D20" s="242">
        <v>136699.66999999998</v>
      </c>
      <c r="E20" s="243">
        <v>49054.89</v>
      </c>
      <c r="F20" s="243">
        <v>12417.759999999998</v>
      </c>
      <c r="G20" s="243">
        <v>0</v>
      </c>
      <c r="H20" s="243">
        <v>18746.577999997586</v>
      </c>
      <c r="I20" s="269">
        <v>3857.24</v>
      </c>
      <c r="J20" s="243"/>
      <c r="K20" s="269">
        <v>0</v>
      </c>
      <c r="L20" s="269"/>
      <c r="M20" s="270">
        <f t="shared" ca="1" si="59"/>
        <v>217699.28499999206</v>
      </c>
      <c r="N20" s="271">
        <f>SUMIF(CLIN!$C$7:$C$500,'Summary sales'!$A20,CLIN!$J$7:$J$500)</f>
        <v>437.43999999994412</v>
      </c>
      <c r="O20" s="271">
        <f>SUMIF(BI!$B$7:$B$500,'Summary sales'!$A20,BI!$J$7:$J$500)</f>
        <v>1000.9699999988079</v>
      </c>
      <c r="P20" s="271">
        <f>SUMIF(MKG!$B$7:$B$499,'Summary sales'!$A20,MKG!$J$7:$J$499)</f>
        <v>1063.9499999997206</v>
      </c>
      <c r="Q20" s="271">
        <f>SUMIF(STM!$B$7:$B$500,'Summary sales'!$A20,STM!$J$7:$J$500)</f>
        <v>4774.4000000003725</v>
      </c>
      <c r="R20" s="271">
        <f>SUMIF(OAJ!$B$7:$B$499,'Summary sales'!$A20,OAJ!$J$7:$J$499)</f>
        <v>798.63000000000466</v>
      </c>
      <c r="S20" s="271">
        <f>SUMIF(NNI!$B$7:$B$500,'Summary sales'!$A20,NNI!$J$7:$J$500)</f>
        <v>0</v>
      </c>
      <c r="T20" s="271">
        <f>SUMIF(SHB!$B$7:$B$499,'Summary sales'!$A20,SHB!$J$7:$J$499)</f>
        <v>74.420000000012806</v>
      </c>
      <c r="U20" s="271">
        <f>SUMIF(GTL!$B$7:$B$500,'Summary sales'!$A20,GTL!$J$7:$J$500)</f>
        <v>862.5</v>
      </c>
      <c r="V20" s="271">
        <f>SUMIF(TWK!$B$7:$B$500,'Summary sales'!$A20,TWK!$J$7:$J$500)</f>
        <v>674.61999999999534</v>
      </c>
      <c r="W20" s="271">
        <f>SUMIF(BYC!$B$7:$B$499,'Summary sales'!$A20,BYC!$J$7:$J$499)</f>
        <v>6240.5600000005215</v>
      </c>
      <c r="X20" s="271">
        <f>SUMIF(GFIR!$B$7:$B$40,'Summary sales'!$A20,GFIR!$J$7:$J$40)+SUMIF(GFIR2!$B$7:$B$19,'Summary sales'!$A20,GFIR2!$J$7:$J$19)</f>
        <v>3418.2800000002608</v>
      </c>
      <c r="Y20" s="271">
        <f>SUMIF(SARIMURNI!$B$7:$B$501,'Summary sales'!$A20,SARIMURNI!$J$7:$J$501)</f>
        <v>1871.9299999999348</v>
      </c>
      <c r="Z20" s="271">
        <f>SUMIF(HLI!$B$7:$B$499,'Summary sales'!$A20,HLI!$J$7:$J$499)</f>
        <v>3688.9099999999162</v>
      </c>
      <c r="AA20" s="271">
        <f>SUMIF(CERES!$B$7:$B$500,'Summary sales'!$A20,CERES!$J$7:$J$500)</f>
        <v>8179.9199999999255</v>
      </c>
      <c r="AB20" s="271">
        <f>SUMIF(KGM!$B$7:$B$500,'Summary sales'!$A20,KGM!$J$7:$J$500)</f>
        <v>1282.5899999999674</v>
      </c>
      <c r="AC20" s="271">
        <f>SUMIF(ALT!$B$7:$B$119,'Summary sales'!$A20,ALT!$M$7:$M$119)</f>
        <v>1716.9789999999339</v>
      </c>
      <c r="AD20" s="271">
        <f ca="1">SUMIF(IDP!$B$7:$B$126,'Summary sales'!$A20,IDP!$O$7:$O$125)</f>
        <v>5273.75</v>
      </c>
      <c r="AE20" s="271">
        <f>SUMIF(FSI!$B$7:$B$501,'Summary sales'!$A20,FSI!$J$7:$J$501)</f>
        <v>0</v>
      </c>
      <c r="AF20" s="271">
        <f>SUMIF(EBM!$B$7:$B$499,'Summary sales'!$A20,EBM!$J$7:$J$499)</f>
        <v>57.720000000001164</v>
      </c>
      <c r="AG20" s="271">
        <f>SUMIF(CISF!$B$7:$B$499,'Summary sales'!$A20,CISF!$J$7:$J$499)</f>
        <v>3708.1000000000931</v>
      </c>
      <c r="AH20" s="271">
        <f>SUMIF(HANKOOK!$B$7:$B$498,'Summary sales'!$A20,HANKOOK!$J$7:$J$498)</f>
        <v>0</v>
      </c>
      <c r="AI20" s="271">
        <f>SUMIF(PUJ!$B$7:$B$500,'Summary sales'!$A20,PUJ!$J$7:$J$500)</f>
        <v>5724.9000000003725</v>
      </c>
      <c r="AJ20" s="271">
        <f>SUMIF(TORABIKACIKUPA!$B$7:$B$493,'Summary sales'!$A20,TORABIKACIKUPA!$L$7:$L$493)</f>
        <v>0</v>
      </c>
      <c r="AK20" s="271">
        <f>SUMIF(TORABIKAHF!$B$7:$B$504,'Summary sales'!$A20,TORABIKAHF!$L$7:$L$504)</f>
        <v>0</v>
      </c>
      <c r="AL20" s="271">
        <f>SUMIF(TORABIKAIC!$B$7:$B$492,'Summary sales'!$A20,TORABIKAIC!$L$7:$L$492)</f>
        <v>0</v>
      </c>
      <c r="AM20" s="271">
        <f>SUMIF(KALBEE!$B$7:$B$500,'Summary sales'!$A20,KALBEE!$J$7:$J$500)</f>
        <v>4124.8999999999069</v>
      </c>
      <c r="AN20" s="271">
        <f>SUMIF(TOYOBO!$B$7:$B$479,'Summary sales'!$A20,TOYOBO!$O$7:$O$479)</f>
        <v>0</v>
      </c>
      <c r="AO20" s="271">
        <f>SUMIF(SWS!$B$7:$B$483,'Summary sales'!$A20,SWS!$P$7:$P$483)</f>
        <v>0</v>
      </c>
      <c r="AP20" s="271">
        <f>SUMIF(KSN!$B$7:$B$482,'Summary sales'!$A20,KSN!$J$7:$J$482)</f>
        <v>3533.1700000000419</v>
      </c>
      <c r="AQ20" s="271">
        <f>SUMIF(UMI!$B$7:$B$500,'Summary sales'!$A20,UMI!$J$7:$J$500)</f>
        <v>16088.544999994338</v>
      </c>
      <c r="AR20" s="271">
        <f>SUMIF(IPT!$B$7:$B$499,'Summary sales'!$A20,IPT!$J$7:$J$499)</f>
        <v>2003.7000000001863</v>
      </c>
      <c r="AS20" s="271">
        <f>SUMIF(KBRU!$B$8:$B$500,'Summary sales'!$A20,KBRU!$J$8:$J$500)</f>
        <v>51.410000000032596</v>
      </c>
      <c r="AT20" s="271">
        <f>SUMIF(AMI!$B$7:$B$499,'Summary sales'!$A20,AMI!$J$7:$J$499)</f>
        <v>7069.4399999994785</v>
      </c>
      <c r="AU20" s="271">
        <f>SUMIF(KA!$B$7:$B$500,'Summary sales'!$A20,KA!$J$7:$J$500)</f>
        <v>3021.9800000000105</v>
      </c>
      <c r="AV20" s="271">
        <f>SUMIF(KTN!$B$7:$B$499,'Summary sales'!$A20,KTN!$J$7:$J$499)</f>
        <v>1226.3100000000559</v>
      </c>
      <c r="AW20" s="271">
        <f>SUMIF(TOMIMOTO!$B$7:$B$499,'Summary sales'!$A20,TOMIMOTO!$J$7:$J$499)</f>
        <v>2108.890000000014</v>
      </c>
      <c r="AX20" s="271">
        <f>SUMIF(NIAGAGARAM!$B$7:$B$501,'Summary sales'!$A20,NIAGAGARAM!$J$7:$J$501)</f>
        <v>1517.6300000000047</v>
      </c>
      <c r="AY20" s="271">
        <f>SUMIF('PCI84'!$B$7:$B$500,'Summary sales'!$A20,'PCI84'!$J$7:$J$500)</f>
        <v>10028.009999999776</v>
      </c>
      <c r="AZ20" s="271">
        <f>SUMIF(PCIM!$B$7:$B$500,'Summary sales'!$A20,PCIM!$J$7:$J$500)</f>
        <v>2503.5400000000373</v>
      </c>
      <c r="BA20" s="271">
        <f>SUMIF(INDOFOOD!$B$7:$B$501,'Summary sales'!$A20,INDOFOOD!$J$7:$J$501)</f>
        <v>4434.660000000149</v>
      </c>
      <c r="BB20" s="271">
        <f>SUMIF(HCI!$B$7:$B$499,'Summary sales'!$A20,HCI!$J$7:$J$499)</f>
        <v>5295.6999999999534</v>
      </c>
      <c r="BC20" s="271">
        <f>SUMIF(DIC!$B$7:$B$499,'Summary sales'!$A20,DIC!$J$7:$J$499)</f>
        <v>5331.1999999999534</v>
      </c>
      <c r="BD20" s="271">
        <f>SUMIF(ASAHIMAS!$B$7:$B$499,'Summary sales'!$A20,ASAHIMAS!$J$7:$J$499)</f>
        <v>55467.469999999739</v>
      </c>
      <c r="BE20" s="271">
        <f>SUMIF('ABC KOGEN'!B19:B50,'Summary sales'!$A20,'ABC KOGEN'!J19:J50)</f>
        <v>5074.2900000000373</v>
      </c>
      <c r="BF20" s="271">
        <f>SUMIF(ADP!$B$7:$B$499,'Summary sales'!$A20,ADP!$J$7:$J$499)</f>
        <v>815.81999999999971</v>
      </c>
      <c r="BG20" s="271">
        <f>SUMIF(Tongtji!$B$8:$B$500,'Summary sales'!$A20,Tongtji!$J$8:$J$500)</f>
        <v>1919.2999999998137</v>
      </c>
      <c r="BH20" s="271">
        <f>SUMIF(CITYMALL!$B$7:$B$500,'Summary sales'!$A20,CITYMALL!$K$7:$K$500)</f>
        <v>0</v>
      </c>
      <c r="BI20" s="271">
        <f>SUMIF(PA!$B$7:$B$499,'Summary sales'!$A20,PA!$J$7:$J$499)</f>
        <v>877.13999999989755</v>
      </c>
      <c r="BJ20" s="271">
        <f>SUMIF(RB!$B$7:$B$499,'Summary sales'!$A20,RB!$J$7:$J$499)</f>
        <v>4072.660000000149</v>
      </c>
      <c r="BK20" s="271">
        <f>SUMIF(GFATOM!$B$7:$B$500,'Summary sales'!$A20,GFATOM!$J$7:$J$500)</f>
        <v>152.5</v>
      </c>
      <c r="BL20" s="271">
        <f>SUMIF(GFKULIT!$B$7:$B$500,'Summary sales'!$A20,GFKULIT!$J$7:$J$500)</f>
        <v>0</v>
      </c>
      <c r="BM20" s="271">
        <f>SUMIF(SPJES!$B$7:$B$492,'Summary sales'!$A20,SPJES!$N$7:$N$492)</f>
        <v>0</v>
      </c>
      <c r="BN20" s="271">
        <f>SUMIF(HSK!$B$7:$B$500,'Summary sales'!$A20,HSK!$N$7:$N$500)</f>
        <v>0</v>
      </c>
      <c r="BO20" s="271">
        <f>SUMIF(SDM!$B$7:$B$499,'Summary sales'!$A20,SDM!$J$7:$J$499)</f>
        <v>979.64999999990687</v>
      </c>
      <c r="BP20" s="271">
        <f>SUMIF(HANKOOK!$B$7:$B$500,'Summary sales'!$A20,HANKOOK!$J$7:$J$500)</f>
        <v>0</v>
      </c>
      <c r="BQ20" s="271">
        <f>SUMIF(JARGAS!$B$7:$B$499,'Summary sales'!$A20,JARGAS!$J$7:$J$499)</f>
        <v>1846.1020000000717</v>
      </c>
      <c r="BR20" s="271">
        <f>SUMIF(SBI!$B$7:$B$499,'Summary sales'!$A20,SBI!$J$7:$J$499)</f>
        <v>3430.6400000001304</v>
      </c>
      <c r="BS20" s="271">
        <f>SUMIF(JIUQI!$B$7:$B$472,'Summary sales'!$A20,JIUQI!$O$7:$O$472)</f>
        <v>10613.67</v>
      </c>
      <c r="BT20" s="271">
        <f>SUMIF(SPGLOBAL!$B$7:$B$507,'Summary sales'!$A20,SPGLOBAL!$M$7:$M$507)</f>
        <v>13260.388999998569</v>
      </c>
      <c r="BU20" s="227"/>
    </row>
    <row r="21" spans="1:73">
      <c r="A21" s="234">
        <f t="shared" si="60"/>
        <v>46156</v>
      </c>
      <c r="B21" s="247">
        <f t="shared" ca="1" si="62"/>
        <v>0.82000899348834411</v>
      </c>
      <c r="C21" s="248">
        <f t="shared" si="58"/>
        <v>211192.80199999901</v>
      </c>
      <c r="D21" s="237">
        <v>137046.59000000003</v>
      </c>
      <c r="E21" s="244">
        <v>46514.38</v>
      </c>
      <c r="F21" s="238">
        <v>13657.36</v>
      </c>
      <c r="G21" s="244">
        <v>0</v>
      </c>
      <c r="H21" s="244">
        <v>13974.471999998987</v>
      </c>
      <c r="I21" s="265">
        <v>0</v>
      </c>
      <c r="J21" s="244"/>
      <c r="K21" s="265">
        <v>0</v>
      </c>
      <c r="L21" s="265"/>
      <c r="M21" s="267">
        <f t="shared" ca="1" si="59"/>
        <v>173179.99700000233</v>
      </c>
      <c r="N21" s="268">
        <f>SUMIF(CLIN!$C$7:$C$500,'Summary sales'!$A21,CLIN!$J$7:$J$500)</f>
        <v>1166.9499999999534</v>
      </c>
      <c r="O21" s="274">
        <f>SUMIF(BI!$B$7:$B$500,'Summary sales'!$A21,BI!$J$7:$J$500)</f>
        <v>583.49000000022352</v>
      </c>
      <c r="P21" s="274">
        <f>SUMIF(MKG!$B$7:$B$499,'Summary sales'!$A21,MKG!$J$7:$J$499)</f>
        <v>427.41000000014901</v>
      </c>
      <c r="Q21" s="268">
        <f>SUMIF(STM!$B$7:$B$500,'Summary sales'!$A21,STM!$J$7:$J$500)</f>
        <v>4323.5</v>
      </c>
      <c r="R21" s="274">
        <f>SUMIF(OAJ!$B$7:$B$499,'Summary sales'!$A21,OAJ!$J$7:$J$499)</f>
        <v>407.28000000002794</v>
      </c>
      <c r="S21" s="274">
        <f>SUMIF(NNI!$B$7:$B$500,'Summary sales'!$A21,NNI!$J$7:$J$500)</f>
        <v>0</v>
      </c>
      <c r="T21" s="274">
        <f>SUMIF(SHB!$B$7:$B$499,'Summary sales'!$A21,SHB!$J$7:$J$499)</f>
        <v>0</v>
      </c>
      <c r="U21" s="274">
        <f>SUMIF(GTL!$B$7:$B$500,'Summary sales'!$A21,GTL!$J$7:$J$500)</f>
        <v>731.76000000000931</v>
      </c>
      <c r="V21" s="274">
        <f>SUMIF(TWK!$B$7:$B$500,'Summary sales'!$A21,TWK!$J$7:$J$500)</f>
        <v>429.98999999999069</v>
      </c>
      <c r="W21" s="268">
        <f>SUMIF(BYC!$B$7:$B$499,'Summary sales'!$A21,BYC!$J$7:$J$499)</f>
        <v>5567.6299999989569</v>
      </c>
      <c r="X21" s="274">
        <f>SUMIF(GFIR!$B$7:$B$40,'Summary sales'!$A21,GFIR!$J$7:$J$40)+SUMIF(GFIR2!$B$7:$B$19,'Summary sales'!$A21,GFIR2!$J$7:$J$19)</f>
        <v>117.91999999992549</v>
      </c>
      <c r="Y21" s="274">
        <f>SUMIF(SARIMURNI!$B$7:$B$501,'Summary sales'!$A21,SARIMURNI!$J$7:$J$501)</f>
        <v>1844.7299999999814</v>
      </c>
      <c r="Z21" s="268">
        <f>SUMIF(HLI!$B$7:$B$499,'Summary sales'!$A21,HLI!$J$7:$J$499)</f>
        <v>3753.8200000000652</v>
      </c>
      <c r="AA21" s="274">
        <f>SUMIF(CERES!$B$7:$B$500,'Summary sales'!$A21,CERES!$J$7:$J$500)</f>
        <v>4776.0299999997951</v>
      </c>
      <c r="AB21" s="274">
        <f>SUMIF(KGM!$B$7:$B$500,'Summary sales'!$A21,KGM!$J$7:$J$500)</f>
        <v>1244.4699999999721</v>
      </c>
      <c r="AC21" s="274">
        <f>SUMIF(ALT!$B$7:$B$119,'Summary sales'!$A21,ALT!$M$7:$M$119)</f>
        <v>1319.9649999999674</v>
      </c>
      <c r="AD21" s="268">
        <f ca="1">SUMIF(IDP!$B$7:$B$126,'Summary sales'!$A21,IDP!$O$7:$O$125)</f>
        <v>5285.1399999999994</v>
      </c>
      <c r="AE21" s="268">
        <f>SUMIF(FSI!$B$7:$B$501,'Summary sales'!$A21,FSI!$J$7:$J$501)</f>
        <v>0</v>
      </c>
      <c r="AF21" s="274">
        <f>SUMIF(EBM!$B$7:$B$499,'Summary sales'!$A21,EBM!$J$7:$J$499)</f>
        <v>60.559999999997672</v>
      </c>
      <c r="AG21" s="268">
        <f>SUMIF(CISF!$B$7:$B$499,'Summary sales'!$A21,CISF!$J$7:$J$499)</f>
        <v>162.29999999981374</v>
      </c>
      <c r="AH21" s="268">
        <f>SUMIF(HANKOOK!$B$7:$B$498,'Summary sales'!$A21,HANKOOK!$J$7:$J$498)</f>
        <v>0</v>
      </c>
      <c r="AI21" s="268">
        <f>SUMIF(PUJ!$B$7:$B$500,'Summary sales'!$A21,PUJ!$J$7:$J$500)</f>
        <v>0</v>
      </c>
      <c r="AJ21" s="268">
        <f>SUMIF(TORABIKACIKUPA!$B$7:$B$493,'Summary sales'!$A21,TORABIKACIKUPA!$L$7:$L$493)</f>
        <v>0</v>
      </c>
      <c r="AK21" s="268">
        <f>SUMIF(TORABIKAHF!$B$7:$B$504,'Summary sales'!$A21,TORABIKAHF!$L$7:$L$504)</f>
        <v>0</v>
      </c>
      <c r="AL21" s="268">
        <f>SUMIF(TORABIKAIC!$B$7:$B$492,'Summary sales'!$A21,TORABIKAIC!$L$7:$L$492)</f>
        <v>0</v>
      </c>
      <c r="AM21" s="268">
        <f>SUMIF(KALBEE!$B$7:$B$500,'Summary sales'!$A21,KALBEE!$J$7:$J$500)</f>
        <v>4763.9000000001397</v>
      </c>
      <c r="AN21" s="268">
        <f>SUMIF(TOYOBO!$B$7:$B$479,'Summary sales'!$A21,TOYOBO!$O$7:$O$479)</f>
        <v>0</v>
      </c>
      <c r="AO21" s="268">
        <f>SUMIF(SWS!$B$7:$B$483,'Summary sales'!$A21,SWS!$P$7:$P$483)</f>
        <v>0</v>
      </c>
      <c r="AP21" s="268">
        <f>SUMIF(KSN!$B$7:$B$482,'Summary sales'!$A21,KSN!$J$7:$J$482)</f>
        <v>1548.5599999999395</v>
      </c>
      <c r="AQ21" s="268">
        <f>SUMIF(UMI!$B$7:$B$500,'Summary sales'!$A21,UMI!$J$7:$J$500)</f>
        <v>12306.211000002921</v>
      </c>
      <c r="AR21" s="268">
        <f>SUMIF(IPT!$B$7:$B$499,'Summary sales'!$A21,IPT!$J$7:$J$499)</f>
        <v>4.0099999997764826</v>
      </c>
      <c r="AS21" s="268">
        <f>SUMIF(KBRU!$B$8:$B$500,'Summary sales'!$A21,KBRU!$J$8:$J$500)</f>
        <v>0</v>
      </c>
      <c r="AT21" s="268">
        <f>SUMIF(AMI!$B$7:$B$499,'Summary sales'!$A21,AMI!$J$7:$J$499)</f>
        <v>7362.1900000004098</v>
      </c>
      <c r="AU21" s="268">
        <f>SUMIF(KA!$B$7:$B$500,'Summary sales'!$A21,KA!$J$7:$J$500)</f>
        <v>2598.2200000000012</v>
      </c>
      <c r="AV21" s="268">
        <f>SUMIF(KTN!$B$7:$B$499,'Summary sales'!$A21,KTN!$J$7:$J$499)</f>
        <v>1568.9199999999255</v>
      </c>
      <c r="AW21" s="268">
        <f>SUMIF(TOMIMOTO!$B$7:$B$499,'Summary sales'!$A21,TOMIMOTO!$J$7:$J$499)</f>
        <v>0</v>
      </c>
      <c r="AX21" s="268">
        <f>SUMIF(NIAGAGARAM!$B$7:$B$501,'Summary sales'!$A21,NIAGAGARAM!$J$7:$J$501)</f>
        <v>1429.3899999998976</v>
      </c>
      <c r="AY21" s="268">
        <f>SUMIF('PCI84'!$B$7:$B$500,'Summary sales'!$A21,'PCI84'!$J$7:$J$500)</f>
        <v>11348.13000000082</v>
      </c>
      <c r="AZ21" s="268">
        <f>SUMIF(PCIM!$B$7:$B$500,'Summary sales'!$A21,PCIM!$J$7:$J$500)</f>
        <v>2370.4499999999534</v>
      </c>
      <c r="BA21" s="268">
        <f>SUMIF(INDOFOOD!$B$7:$B$501,'Summary sales'!$A21,INDOFOOD!$J$7:$J$501)</f>
        <v>1104.0099999997765</v>
      </c>
      <c r="BB21" s="268">
        <f>SUMIF(HCI!$B$7:$B$499,'Summary sales'!$A21,HCI!$J$7:$J$499)</f>
        <v>61.449999999953434</v>
      </c>
      <c r="BC21" s="268">
        <f>SUMIF(DIC!$B$7:$B$499,'Summary sales'!$A21,DIC!$J$7:$J$499)</f>
        <v>10302.069999999832</v>
      </c>
      <c r="BD21" s="268">
        <f>SUMIF(ASAHIMAS!$B$7:$B$499,'Summary sales'!$A21,ASAHIMAS!$J$7:$J$499)</f>
        <v>56410.680000000633</v>
      </c>
      <c r="BE21" s="268">
        <f>SUMIF('ABC KOGEN'!B20:B51,'Summary sales'!$A21,'ABC KOGEN'!J20:J51)</f>
        <v>8514.7299999999814</v>
      </c>
      <c r="BF21" s="268">
        <f>SUMIF(ADP!$B$7:$B$499,'Summary sales'!$A21,ADP!$J$7:$J$499)</f>
        <v>180.45999999999913</v>
      </c>
      <c r="BG21" s="268">
        <f>SUMIF(Tongtji!$B$8:$B$500,'Summary sales'!$A21,Tongtji!$J$8:$J$500)</f>
        <v>1042.7000000001863</v>
      </c>
      <c r="BH21" s="268">
        <f>SUMIF(CITYMALL!$B$7:$B$500,'Summary sales'!$A21,CITYMALL!$K$7:$K$500)</f>
        <v>0</v>
      </c>
      <c r="BI21" s="268">
        <f>SUMIF(PA!$B$7:$B$499,'Summary sales'!$A21,PA!$J$7:$J$499)</f>
        <v>797.70000000006985</v>
      </c>
      <c r="BJ21" s="268">
        <f>SUMIF(RB!$B$7:$B$499,'Summary sales'!$A21,RB!$J$7:$J$499)</f>
        <v>3817.7999999998137</v>
      </c>
      <c r="BK21" s="268">
        <f>SUMIF(GFATOM!$B$7:$B$500,'Summary sales'!$A21,GFATOM!$J$7:$J$500)</f>
        <v>0</v>
      </c>
      <c r="BL21" s="268">
        <f>SUMIF(GFKULIT!$B$7:$B$500,'Summary sales'!$A21,GFKULIT!$J$7:$J$500)</f>
        <v>0</v>
      </c>
      <c r="BM21" s="268">
        <f>SUMIF(SPJES!$B$7:$B$492,'Summary sales'!$A21,SPJES!$N$7:$N$492)</f>
        <v>0</v>
      </c>
      <c r="BN21" s="268">
        <f>SUMIF(HSK!$B$7:$B$500,'Summary sales'!$A21,HSK!$N$7:$N$500)</f>
        <v>0</v>
      </c>
      <c r="BO21" s="268">
        <f>SUMIF(SDM!$B$7:$B$499,'Summary sales'!$A21,SDM!$J$7:$J$499)</f>
        <v>7.6499999999068677</v>
      </c>
      <c r="BP21" s="268">
        <f>SUMIF(HANKOOK!$B$7:$B$500,'Summary sales'!$A21,HANKOOK!$J$7:$J$500)</f>
        <v>0</v>
      </c>
      <c r="BQ21" s="268">
        <f>SUMIF(JARGAS!$B$7:$B$499,'Summary sales'!$A21,JARGAS!$J$7:$J$499)</f>
        <v>1720.9009999999544</v>
      </c>
      <c r="BR21" s="268">
        <f>SUMIF(SBI!$B$7:$B$499,'Summary sales'!$A21,SBI!$J$7:$J$499)</f>
        <v>1847.0999999996275</v>
      </c>
      <c r="BS21" s="268">
        <f>SUMIF(JIUQI!$B$7:$B$472,'Summary sales'!$A21,JIUQI!$O$7:$O$472)</f>
        <v>9869.82</v>
      </c>
      <c r="BT21" s="268">
        <f>SUMIF(SPGLOBAL!$B$7:$B$507,'Summary sales'!$A21,SPGLOBAL!$M$7:$M$507)</f>
        <v>0</v>
      </c>
    </row>
    <row r="22" spans="1:73">
      <c r="A22" s="239">
        <f t="shared" si="60"/>
        <v>46157</v>
      </c>
      <c r="B22" s="240">
        <f t="shared" ca="1" si="62"/>
        <v>1.1740150559581011</v>
      </c>
      <c r="C22" s="241">
        <f t="shared" si="58"/>
        <v>180377.75999999998</v>
      </c>
      <c r="D22" s="242">
        <v>108544.77999999998</v>
      </c>
      <c r="E22" s="243">
        <v>44253.460000000006</v>
      </c>
      <c r="F22" s="243">
        <v>8763.02</v>
      </c>
      <c r="G22" s="243">
        <v>0</v>
      </c>
      <c r="H22" s="243">
        <v>14798.33</v>
      </c>
      <c r="I22" s="269">
        <v>4018.17</v>
      </c>
      <c r="J22" s="243"/>
      <c r="K22" s="269">
        <v>0</v>
      </c>
      <c r="L22" s="269"/>
      <c r="M22" s="270">
        <f t="shared" ca="1" si="59"/>
        <v>211766.20599999692</v>
      </c>
      <c r="N22" s="271">
        <f>SUMIF(CLIN!$C$7:$C$500,'Summary sales'!$A22,CLIN!$J$7:$J$500)</f>
        <v>1160.9700000002049</v>
      </c>
      <c r="O22" s="271">
        <f>SUMIF(BI!$B$7:$B$500,'Summary sales'!$A22,BI!$J$7:$J$500)</f>
        <v>1950.570000000298</v>
      </c>
      <c r="P22" s="271">
        <f>SUMIF(MKG!$B$7:$B$499,'Summary sales'!$A22,MKG!$J$7:$J$499)</f>
        <v>1065.1499999999069</v>
      </c>
      <c r="Q22" s="271">
        <f>SUMIF(STM!$B$7:$B$500,'Summary sales'!$A22,STM!$J$7:$J$500)</f>
        <v>1153.8999999999069</v>
      </c>
      <c r="R22" s="271">
        <f>SUMIF(OAJ!$B$7:$B$499,'Summary sales'!$A22,OAJ!$J$7:$J$499)</f>
        <v>879.71999999997206</v>
      </c>
      <c r="S22" s="271">
        <f>SUMIF(NNI!$B$7:$B$500,'Summary sales'!$A22,NNI!$J$7:$J$500)</f>
        <v>0</v>
      </c>
      <c r="T22" s="271">
        <f>SUMIF(SHB!$B$7:$B$499,'Summary sales'!$A22,SHB!$J$7:$J$499)</f>
        <v>0</v>
      </c>
      <c r="U22" s="271">
        <f>SUMIF(GTL!$B$7:$B$500,'Summary sales'!$A22,GTL!$J$7:$J$500)</f>
        <v>751.14999999990687</v>
      </c>
      <c r="V22" s="271">
        <f>SUMIF(TWK!$B$7:$B$500,'Summary sales'!$A22,TWK!$J$7:$J$500)</f>
        <v>785.2400000001071</v>
      </c>
      <c r="W22" s="271">
        <f>SUMIF(BYC!$B$7:$B$499,'Summary sales'!$A22,BYC!$J$7:$J$499)</f>
        <v>0</v>
      </c>
      <c r="X22" s="271">
        <f>SUMIF(GFIR!$B$7:$B$40,'Summary sales'!$A22,GFIR!$J$7:$J$40)+SUMIF(GFIR2!$B$7:$B$19,'Summary sales'!$A22,GFIR2!$J$7:$J$19)</f>
        <v>6225.7999999998137</v>
      </c>
      <c r="Y22" s="271">
        <f>SUMIF(SARIMURNI!$B$7:$B$501,'Summary sales'!$A22,SARIMURNI!$J$7:$J$501)</f>
        <v>1585.9599999999627</v>
      </c>
      <c r="Z22" s="271">
        <f>SUMIF(HLI!$B$7:$B$499,'Summary sales'!$A22,HLI!$J$7:$J$499)</f>
        <v>3793.9899999999907</v>
      </c>
      <c r="AA22" s="271">
        <f>SUMIF(CERES!$B$7:$B$500,'Summary sales'!$A22,CERES!$J$7:$J$500)</f>
        <v>9614.3000000002794</v>
      </c>
      <c r="AB22" s="271">
        <f>SUMIF(KGM!$B$7:$B$500,'Summary sales'!$A22,KGM!$J$7:$J$500)</f>
        <v>1275.609999999986</v>
      </c>
      <c r="AC22" s="271">
        <f>SUMIF(ALT!$B$7:$B$119,'Summary sales'!$A22,ALT!$M$7:$M$119)</f>
        <v>867.57200000004377</v>
      </c>
      <c r="AD22" s="271">
        <f ca="1">SUMIF(IDP!$B$7:$B$126,'Summary sales'!$A22,IDP!$O$7:$O$125)</f>
        <v>5539.6399999999994</v>
      </c>
      <c r="AE22" s="271">
        <f>SUMIF(FSI!$B$7:$B$501,'Summary sales'!$A22,FSI!$J$7:$J$501)</f>
        <v>0</v>
      </c>
      <c r="AF22" s="271">
        <f>SUMIF(EBM!$B$7:$B$499,'Summary sales'!$A22,EBM!$J$7:$J$499)</f>
        <v>61.160000000003492</v>
      </c>
      <c r="AG22" s="271">
        <f>SUMIF(CISF!$B$7:$B$499,'Summary sales'!$A22,CISF!$J$7:$J$499)</f>
        <v>2460.5</v>
      </c>
      <c r="AH22" s="271">
        <f>SUMIF(HANKOOK!$B$7:$B$498,'Summary sales'!$A22,HANKOOK!$J$7:$J$498)</f>
        <v>0</v>
      </c>
      <c r="AI22" s="271">
        <f>SUMIF(PUJ!$B$7:$B$500,'Summary sales'!$A22,PUJ!$J$7:$J$500)</f>
        <v>0</v>
      </c>
      <c r="AJ22" s="271">
        <f>SUMIF(TORABIKACIKUPA!$B$7:$B$493,'Summary sales'!$A22,TORABIKACIKUPA!$L$7:$L$493)</f>
        <v>0</v>
      </c>
      <c r="AK22" s="271">
        <f>SUMIF(TORABIKAHF!$B$7:$B$504,'Summary sales'!$A22,TORABIKAHF!$L$7:$L$504)</f>
        <v>0</v>
      </c>
      <c r="AL22" s="271">
        <f>SUMIF(TORABIKAIC!$B$7:$B$492,'Summary sales'!$A22,TORABIKAIC!$L$7:$L$492)</f>
        <v>0</v>
      </c>
      <c r="AM22" s="271">
        <f>SUMIF(KALBEE!$B$7:$B$500,'Summary sales'!$A22,KALBEE!$J$7:$J$500)</f>
        <v>9654.6999999999534</v>
      </c>
      <c r="AN22" s="271">
        <f>SUMIF(TOYOBO!$B$7:$B$479,'Summary sales'!$A22,TOYOBO!$O$7:$O$479)</f>
        <v>0</v>
      </c>
      <c r="AO22" s="271">
        <f>SUMIF(SWS!$B$7:$B$483,'Summary sales'!$A22,SWS!$P$7:$P$483)</f>
        <v>0</v>
      </c>
      <c r="AP22" s="271">
        <f>SUMIF(KSN!$B$7:$B$482,'Summary sales'!$A22,KSN!$J$7:$J$482)</f>
        <v>5593.7400000001071</v>
      </c>
      <c r="AQ22" s="271">
        <f>SUMIF(UMI!$B$7:$B$500,'Summary sales'!$A22,UMI!$J$7:$J$500)</f>
        <v>15182.181000001729</v>
      </c>
      <c r="AR22" s="271">
        <f>SUMIF(IPT!$B$7:$B$499,'Summary sales'!$A22,IPT!$J$7:$J$499)</f>
        <v>2266.1499999994412</v>
      </c>
      <c r="AS22" s="271">
        <f>SUMIF(KBRU!$B$8:$B$500,'Summary sales'!$A22,KBRU!$J$8:$J$500)</f>
        <v>0</v>
      </c>
      <c r="AT22" s="271">
        <f>SUMIF(AMI!$B$7:$B$499,'Summary sales'!$A22,AMI!$J$7:$J$499)</f>
        <v>8800.769999999553</v>
      </c>
      <c r="AU22" s="271">
        <f>SUMIF(KA!$B$7:$B$500,'Summary sales'!$A22,KA!$J$7:$J$500)</f>
        <v>0</v>
      </c>
      <c r="AV22" s="271">
        <f>SUMIF(KTN!$B$7:$B$499,'Summary sales'!$A22,KTN!$J$7:$J$499)</f>
        <v>1290.4899999999907</v>
      </c>
      <c r="AW22" s="271">
        <f>SUMIF(TOMIMOTO!$B$7:$B$499,'Summary sales'!$A22,TOMIMOTO!$J$7:$J$499)</f>
        <v>2002.4099999999162</v>
      </c>
      <c r="AX22" s="271">
        <f>SUMIF(NIAGAGARAM!$B$7:$B$501,'Summary sales'!$A22,NIAGAGARAM!$J$7:$J$501)</f>
        <v>1099.6700000000419</v>
      </c>
      <c r="AY22" s="271">
        <f>SUMIF('PCI84'!$B$7:$B$500,'Summary sales'!$A22,'PCI84'!$J$7:$J$500)</f>
        <v>11288.55999999959</v>
      </c>
      <c r="AZ22" s="271">
        <f>SUMIF(PCIM!$B$7:$B$500,'Summary sales'!$A22,PCIM!$J$7:$J$500)</f>
        <v>2219.0200000000186</v>
      </c>
      <c r="BA22" s="271">
        <f>SUMIF(INDOFOOD!$B$7:$B$501,'Summary sales'!$A22,INDOFOOD!$J$7:$J$501)</f>
        <v>4250.9699999997392</v>
      </c>
      <c r="BB22" s="271">
        <f>SUMIF(HCI!$B$7:$B$499,'Summary sales'!$A22,HCI!$J$7:$J$499)</f>
        <v>6457.3200000000652</v>
      </c>
      <c r="BC22" s="271">
        <f>SUMIF(DIC!$B$7:$B$499,'Summary sales'!$A22,DIC!$J$7:$J$499)</f>
        <v>10342.760000000009</v>
      </c>
      <c r="BD22" s="271">
        <f>SUMIF(ASAHIMAS!$B$7:$B$499,'Summary sales'!$A22,ASAHIMAS!$J$7:$J$499)</f>
        <v>53799.660000000149</v>
      </c>
      <c r="BE22" s="271">
        <f>SUMIF('ABC KOGEN'!B21:B52,'Summary sales'!$A22,'ABC KOGEN'!J21:J52)</f>
        <v>7440.9199999999255</v>
      </c>
      <c r="BF22" s="271">
        <f>SUMIF(ADP!$B$7:$B$499,'Summary sales'!$A22,ADP!$J$7:$J$499)</f>
        <v>0</v>
      </c>
      <c r="BG22" s="271">
        <f>SUMIF(Tongtji!$B$8:$B$500,'Summary sales'!$A22,Tongtji!$J$8:$J$500)</f>
        <v>3174.2999999998137</v>
      </c>
      <c r="BH22" s="271">
        <f>SUMIF(CITYMALL!$B$7:$B$500,'Summary sales'!$A22,CITYMALL!$K$7:$K$500)</f>
        <v>0</v>
      </c>
      <c r="BI22" s="271">
        <f>SUMIF(PA!$B$7:$B$499,'Summary sales'!$A22,PA!$J$7:$J$499)</f>
        <v>863.10999999998603</v>
      </c>
      <c r="BJ22" s="271">
        <f>SUMIF(RB!$B$7:$B$499,'Summary sales'!$A22,RB!$J$7:$J$499)</f>
        <v>3832.3500000000931</v>
      </c>
      <c r="BK22" s="271">
        <f>SUMIF(GFATOM!$B$7:$B$500,'Summary sales'!$A22,GFATOM!$J$7:$J$500)</f>
        <v>2291.7100000001956</v>
      </c>
      <c r="BL22" s="271">
        <f>SUMIF(GFKULIT!$B$7:$B$500,'Summary sales'!$A22,GFKULIT!$J$7:$J$500)</f>
        <v>0</v>
      </c>
      <c r="BM22" s="271">
        <f>SUMIF(SPJES!$B$7:$B$492,'Summary sales'!$A22,SPJES!$N$7:$N$492)</f>
        <v>0</v>
      </c>
      <c r="BN22" s="271">
        <f>SUMIF(HSK!$B$7:$B$500,'Summary sales'!$A22,HSK!$N$7:$N$500)</f>
        <v>0</v>
      </c>
      <c r="BO22" s="271">
        <f>SUMIF(SDM!$B$7:$B$499,'Summary sales'!$A22,SDM!$J$7:$J$499)</f>
        <v>0</v>
      </c>
      <c r="BP22" s="271">
        <f>SUMIF(HANKOOK!$B$7:$B$500,'Summary sales'!$A22,HANKOOK!$J$7:$J$500)</f>
        <v>0</v>
      </c>
      <c r="BQ22" s="271">
        <f>SUMIF(JARGAS!$B$7:$B$499,'Summary sales'!$A22,JARGAS!$J$7:$J$499)</f>
        <v>1889.7970000000205</v>
      </c>
      <c r="BR22" s="271">
        <f>SUMIF(SBI!$B$7:$B$499,'Summary sales'!$A22,SBI!$J$7:$J$499)</f>
        <v>0</v>
      </c>
      <c r="BS22" s="271">
        <f>SUMIF(JIUQI!$B$7:$B$472,'Summary sales'!$A22,JIUQI!$O$7:$O$472)</f>
        <v>9618.75</v>
      </c>
      <c r="BT22" s="271">
        <f>SUMIF(SPGLOBAL!$B$7:$B$507,'Summary sales'!$A22,SPGLOBAL!$M$7:$M$507)</f>
        <v>9235.6359999962151</v>
      </c>
    </row>
    <row r="23" spans="1:73">
      <c r="A23" s="234">
        <f t="shared" si="60"/>
        <v>46158</v>
      </c>
      <c r="B23" s="247">
        <f t="shared" ca="1" si="62"/>
        <v>1.0230973816281281</v>
      </c>
      <c r="C23" s="248">
        <f t="shared" si="58"/>
        <v>191800.182</v>
      </c>
      <c r="D23" s="237">
        <v>122655.84999999996</v>
      </c>
      <c r="E23" s="244">
        <v>49842.329999999994</v>
      </c>
      <c r="F23" s="238">
        <v>5551.23</v>
      </c>
      <c r="G23" s="244">
        <v>0</v>
      </c>
      <c r="H23" s="244">
        <v>13750.77200000003</v>
      </c>
      <c r="I23" s="265">
        <v>0</v>
      </c>
      <c r="J23" s="244"/>
      <c r="K23" s="265">
        <v>0</v>
      </c>
      <c r="L23" s="265"/>
      <c r="M23" s="267">
        <f t="shared" ca="1" si="59"/>
        <v>196230.26399999845</v>
      </c>
      <c r="N23" s="268">
        <f>SUMIF(CLIN!$C$7:$C$500,'Summary sales'!$A23,CLIN!$J$7:$J$500)</f>
        <v>1178.0499999998137</v>
      </c>
      <c r="O23" s="274">
        <f>SUMIF(BI!$B$7:$B$500,'Summary sales'!$A23,BI!$J$7:$J$500)</f>
        <v>858</v>
      </c>
      <c r="P23" s="274">
        <f>SUMIF(MKG!$B$7:$B$499,'Summary sales'!$A23,MKG!$J$7:$J$499)</f>
        <v>937.14999999990687</v>
      </c>
      <c r="Q23" s="268">
        <f>SUMIF(STM!$B$7:$B$500,'Summary sales'!$A23,STM!$J$7:$J$500)</f>
        <v>0</v>
      </c>
      <c r="R23" s="274">
        <f>SUMIF(OAJ!$B$7:$B$499,'Summary sales'!$A23,OAJ!$J$7:$J$499)</f>
        <v>677</v>
      </c>
      <c r="S23" s="274">
        <f>SUMIF(NNI!$B$7:$B$500,'Summary sales'!$A23,NNI!$J$7:$J$500)</f>
        <v>0</v>
      </c>
      <c r="T23" s="274">
        <f>SUMIF(SHB!$B$7:$B$499,'Summary sales'!$A23,SHB!$J$7:$J$499)</f>
        <v>0</v>
      </c>
      <c r="U23" s="274">
        <f>SUMIF(GTL!$B$7:$B$500,'Summary sales'!$A23,GTL!$J$7:$J$500)</f>
        <v>479.4100000000326</v>
      </c>
      <c r="V23" s="274">
        <f>SUMIF(TWK!$B$7:$B$500,'Summary sales'!$A23,TWK!$J$7:$J$500)</f>
        <v>528.30999999993946</v>
      </c>
      <c r="W23" s="268">
        <f>SUMIF(BYC!$B$7:$B$499,'Summary sales'!$A23,BYC!$J$7:$J$499)</f>
        <v>0</v>
      </c>
      <c r="X23" s="274">
        <f>SUMIF(GFIR!$B$7:$B$40,'Summary sales'!$A23,GFIR!$J$7:$J$40)+SUMIF(GFIR2!$B$7:$B$19,'Summary sales'!$A23,GFIR2!$J$7:$J$19)</f>
        <v>4519.9300000001676</v>
      </c>
      <c r="Y23" s="274">
        <f>SUMIF(SARIMURNI!$B$7:$B$501,'Summary sales'!$A23,SARIMURNI!$J$7:$J$501)</f>
        <v>423</v>
      </c>
      <c r="Z23" s="268">
        <f>SUMIF(HLI!$B$7:$B$499,'Summary sales'!$A23,HLI!$J$7:$J$499)</f>
        <v>3721.0700000000652</v>
      </c>
      <c r="AA23" s="274">
        <f>SUMIF(CERES!$B$7:$B$500,'Summary sales'!$A23,CERES!$J$7:$J$500)</f>
        <v>6734.8799999998882</v>
      </c>
      <c r="AB23" s="274">
        <f>SUMIF(KGM!$B$7:$B$500,'Summary sales'!$A23,KGM!$J$7:$J$500)</f>
        <v>1245.5500000000466</v>
      </c>
      <c r="AC23" s="274">
        <f>SUMIF(ALT!$B$7:$B$119,'Summary sales'!$A23,ALT!$M$7:$M$119)</f>
        <v>0</v>
      </c>
      <c r="AD23" s="268">
        <f ca="1">SUMIF(IDP!$B$7:$B$126,'Summary sales'!$A23,IDP!$O$7:$O$125)</f>
        <v>5381.52</v>
      </c>
      <c r="AE23" s="268">
        <f>SUMIF(FSI!$B$7:$B$501,'Summary sales'!$A23,FSI!$J$7:$J$501)</f>
        <v>0</v>
      </c>
      <c r="AF23" s="274">
        <f>SUMIF(EBM!$B$7:$B$499,'Summary sales'!$A23,EBM!$J$7:$J$499)</f>
        <v>104.61999999999534</v>
      </c>
      <c r="AG23" s="268">
        <f>SUMIF(CISF!$B$7:$B$499,'Summary sales'!$A23,CISF!$J$7:$J$499)</f>
        <v>4225.7000000001863</v>
      </c>
      <c r="AH23" s="268">
        <f>SUMIF(HANKOOK!$B$7:$B$498,'Summary sales'!$A23,HANKOOK!$J$7:$J$498)</f>
        <v>0</v>
      </c>
      <c r="AI23" s="268">
        <f>SUMIF(PUJ!$B$7:$B$500,'Summary sales'!$A23,PUJ!$J$7:$J$500)</f>
        <v>0</v>
      </c>
      <c r="AJ23" s="268">
        <f>SUMIF(TORABIKACIKUPA!$B$7:$B$493,'Summary sales'!$A23,TORABIKACIKUPA!$L$7:$L$493)</f>
        <v>0</v>
      </c>
      <c r="AK23" s="268">
        <f>SUMIF(TORABIKAHF!$B$7:$B$504,'Summary sales'!$A23,TORABIKAHF!$L$7:$L$504)</f>
        <v>0</v>
      </c>
      <c r="AL23" s="268">
        <f>SUMIF(TORABIKAIC!$B$7:$B$492,'Summary sales'!$A23,TORABIKAIC!$L$7:$L$492)</f>
        <v>0</v>
      </c>
      <c r="AM23" s="268">
        <f>SUMIF(KALBEE!$B$7:$B$500,'Summary sales'!$A23,KALBEE!$J$7:$J$500)</f>
        <v>4998.1999999999534</v>
      </c>
      <c r="AN23" s="268">
        <f>SUMIF(TOYOBO!$B$7:$B$479,'Summary sales'!$A23,TOYOBO!$O$7:$O$479)</f>
        <v>0</v>
      </c>
      <c r="AO23" s="268">
        <f>SUMIF(SWS!$B$7:$B$483,'Summary sales'!$A23,SWS!$P$7:$P$483)</f>
        <v>0</v>
      </c>
      <c r="AP23" s="268">
        <f>SUMIF(KSN!$B$7:$B$482,'Summary sales'!$A23,KSN!$J$7:$J$482)</f>
        <v>5969.9699999999721</v>
      </c>
      <c r="AQ23" s="268">
        <f>SUMIF(UMI!$B$7:$B$500,'Summary sales'!$A23,UMI!$J$7:$J$500)</f>
        <v>13198.975999996066</v>
      </c>
      <c r="AR23" s="268">
        <f>SUMIF(IPT!$B$7:$B$499,'Summary sales'!$A23,IPT!$J$7:$J$499)</f>
        <v>2115.3700000001118</v>
      </c>
      <c r="AS23" s="268">
        <f>SUMIF(KBRU!$B$8:$B$500,'Summary sales'!$A23,KBRU!$J$8:$J$500)</f>
        <v>1277.5300000000279</v>
      </c>
      <c r="AT23" s="268">
        <f>SUMIF(AMI!$B$7:$B$499,'Summary sales'!$A23,AMI!$J$7:$J$499)</f>
        <v>5048.3100000005215</v>
      </c>
      <c r="AU23" s="268">
        <f>SUMIF(KA!$B$7:$B$500,'Summary sales'!$A23,KA!$J$7:$J$500)</f>
        <v>0</v>
      </c>
      <c r="AV23" s="268">
        <f>SUMIF(KTN!$B$7:$B$499,'Summary sales'!$A23,KTN!$J$7:$J$499)</f>
        <v>1600.1799999999348</v>
      </c>
      <c r="AW23" s="268">
        <f>SUMIF(TOMIMOTO!$B$7:$B$499,'Summary sales'!$A23,TOMIMOTO!$J$7:$J$499)</f>
        <v>2337.6800000000512</v>
      </c>
      <c r="AX23" s="268">
        <f>SUMIF(NIAGAGARAM!$B$7:$B$501,'Summary sales'!$A23,NIAGAGARAM!$J$7:$J$501)</f>
        <v>0</v>
      </c>
      <c r="AY23" s="268">
        <f>SUMIF('PCI84'!$B$7:$B$500,'Summary sales'!$A23,'PCI84'!$J$7:$J$500)</f>
        <v>11611.660000000149</v>
      </c>
      <c r="AZ23" s="268">
        <f>SUMIF(PCIM!$B$7:$B$500,'Summary sales'!$A23,PCIM!$J$7:$J$500)</f>
        <v>1971.2600000000093</v>
      </c>
      <c r="BA23" s="268">
        <f>SUMIF(INDOFOOD!$B$7:$B$501,'Summary sales'!$A23,INDOFOOD!$J$7:$J$501)</f>
        <v>5996.9500000001863</v>
      </c>
      <c r="BB23" s="268">
        <f>SUMIF(HCI!$B$7:$B$499,'Summary sales'!$A23,HCI!$J$7:$J$499)</f>
        <v>7042.7399999999907</v>
      </c>
      <c r="BC23" s="268">
        <f>SUMIF(DIC!$B$7:$B$499,'Summary sales'!$A23,DIC!$J$7:$J$499)</f>
        <v>9429.0300000000279</v>
      </c>
      <c r="BD23" s="268">
        <f>SUMIF(ASAHIMAS!$B$7:$B$499,'Summary sales'!$A23,ASAHIMAS!$J$7:$J$499)</f>
        <v>53348.539999999106</v>
      </c>
      <c r="BE23" s="268">
        <f>SUMIF('ABC KOGEN'!B22:B53,'Summary sales'!$A23,'ABC KOGEN'!J22:J53)</f>
        <v>9287.4899999999907</v>
      </c>
      <c r="BF23" s="268">
        <f>SUMIF(ADP!$B$7:$B$499,'Summary sales'!$A23,ADP!$J$7:$J$499)</f>
        <v>0</v>
      </c>
      <c r="BG23" s="268">
        <f>SUMIF(Tongtji!$B$8:$B$500,'Summary sales'!$A23,Tongtji!$J$8:$J$500)</f>
        <v>2533.7999999998137</v>
      </c>
      <c r="BH23" s="268">
        <f>SUMIF(CITYMALL!$B$7:$B$500,'Summary sales'!$A23,CITYMALL!$K$7:$K$500)</f>
        <v>0</v>
      </c>
      <c r="BI23" s="268">
        <f>SUMIF(PA!$B$7:$B$499,'Summary sales'!$A23,PA!$J$7:$J$499)</f>
        <v>725.3399999999674</v>
      </c>
      <c r="BJ23" s="268">
        <f>SUMIF(RB!$B$7:$B$499,'Summary sales'!$A23,RB!$J$7:$J$499)</f>
        <v>3605.5200000000186</v>
      </c>
      <c r="BK23" s="268">
        <f>SUMIF(GFATOM!$B$7:$B$500,'Summary sales'!$A23,GFATOM!$J$7:$J$500)</f>
        <v>543.16999999992549</v>
      </c>
      <c r="BL23" s="268">
        <f>SUMIF(GFKULIT!$B$7:$B$500,'Summary sales'!$A23,GFKULIT!$J$7:$J$500)</f>
        <v>0</v>
      </c>
      <c r="BM23" s="268">
        <f>SUMIF(SPJES!$B$7:$B$492,'Summary sales'!$A23,SPJES!$N$7:$N$492)</f>
        <v>0</v>
      </c>
      <c r="BN23" s="268">
        <f>SUMIF(HSK!$B$7:$B$500,'Summary sales'!$A23,HSK!$N$7:$N$500)</f>
        <v>0</v>
      </c>
      <c r="BO23" s="268">
        <f>SUMIF(SDM!$B$7:$B$499,'Summary sales'!$A23,SDM!$J$7:$J$499)</f>
        <v>0</v>
      </c>
      <c r="BP23" s="268">
        <f>SUMIF(HANKOOK!$B$7:$B$500,'Summary sales'!$A23,HANKOOK!$J$7:$J$500)</f>
        <v>0</v>
      </c>
      <c r="BQ23" s="268">
        <f>SUMIF(JARGAS!$B$7:$B$499,'Summary sales'!$A23,JARGAS!$J$7:$J$499)</f>
        <v>1741.7530000000261</v>
      </c>
      <c r="BR23" s="268">
        <f>SUMIF(SBI!$B$7:$B$499,'Summary sales'!$A23,SBI!$J$7:$J$499)</f>
        <v>6315.9300000001676</v>
      </c>
      <c r="BS23" s="268">
        <f>SUMIF(JIUQI!$B$7:$B$472,'Summary sales'!$A23,JIUQI!$O$7:$O$472)</f>
        <v>10114.49</v>
      </c>
      <c r="BT23" s="268">
        <f>SUMIF(SPGLOBAL!$B$7:$B$507,'Summary sales'!$A23,SPGLOBAL!$M$7:$M$507)</f>
        <v>4402.1850000023842</v>
      </c>
    </row>
    <row r="24" spans="1:73">
      <c r="A24" s="239">
        <f t="shared" si="60"/>
        <v>46159</v>
      </c>
      <c r="B24" s="240">
        <f t="shared" ca="1" si="62"/>
        <v>0.84489624949905251</v>
      </c>
      <c r="C24" s="241">
        <f t="shared" si="58"/>
        <v>187897.16500000001</v>
      </c>
      <c r="D24" s="242">
        <v>109034.50000000001</v>
      </c>
      <c r="E24" s="243">
        <v>47108.01</v>
      </c>
      <c r="F24" s="243">
        <v>13506.93</v>
      </c>
      <c r="G24" s="243">
        <v>0</v>
      </c>
      <c r="H24" s="243">
        <v>9062.2150000000001</v>
      </c>
      <c r="I24" s="269">
        <v>9185.51</v>
      </c>
      <c r="J24" s="243"/>
      <c r="K24" s="269">
        <v>0</v>
      </c>
      <c r="L24" s="269"/>
      <c r="M24" s="270">
        <f t="shared" ca="1" si="59"/>
        <v>158753.61000000464</v>
      </c>
      <c r="N24" s="271">
        <f>SUMIF(CLIN!$C$7:$C$500,'Summary sales'!$A24,CLIN!$J$7:$J$500)</f>
        <v>719.55000000004657</v>
      </c>
      <c r="O24" s="271">
        <f>SUMIF(BI!$B$7:$B$500,'Summary sales'!$A24,BI!$J$7:$J$500)</f>
        <v>523.22000000067055</v>
      </c>
      <c r="P24" s="271">
        <f>SUMIF(MKG!$B$7:$B$499,'Summary sales'!$A24,MKG!$J$7:$J$499)</f>
        <v>570.18000000016764</v>
      </c>
      <c r="Q24" s="271">
        <f>SUMIF(STM!$B$7:$B$500,'Summary sales'!$A24,STM!$J$7:$J$500)</f>
        <v>0</v>
      </c>
      <c r="R24" s="271">
        <f>SUMIF(OAJ!$B$7:$B$499,'Summary sales'!$A24,OAJ!$J$7:$J$499)</f>
        <v>378.64000000001397</v>
      </c>
      <c r="S24" s="271">
        <f>SUMIF(NNI!$B$7:$B$500,'Summary sales'!$A24,NNI!$J$7:$J$500)</f>
        <v>0</v>
      </c>
      <c r="T24" s="271">
        <f>SUMIF(SHB!$B$7:$B$499,'Summary sales'!$A24,SHB!$J$7:$J$499)</f>
        <v>0</v>
      </c>
      <c r="U24" s="271">
        <f>SUMIF(GTL!$B$7:$B$500,'Summary sales'!$A24,GTL!$J$7:$J$500)</f>
        <v>469.58000000007451</v>
      </c>
      <c r="V24" s="271">
        <f>SUMIF(TWK!$B$7:$B$500,'Summary sales'!$A24,TWK!$J$7:$J$500)</f>
        <v>439.69000000006054</v>
      </c>
      <c r="W24" s="271">
        <f>SUMIF(BYC!$B$7:$B$499,'Summary sales'!$A24,BYC!$J$7:$J$499)</f>
        <v>0</v>
      </c>
      <c r="X24" s="271">
        <f>SUMIF(GFIR!$B$7:$B$40,'Summary sales'!$A24,GFIR!$J$7:$J$40)+SUMIF(GFIR2!$B$7:$B$19,'Summary sales'!$A24,GFIR2!$J$7:$J$19)</f>
        <v>5248.4399999999441</v>
      </c>
      <c r="Y24" s="271">
        <f>SUMIF(SARIMURNI!$B$7:$B$501,'Summary sales'!$A24,SARIMURNI!$J$7:$J$501)</f>
        <v>160.70999999996275</v>
      </c>
      <c r="Z24" s="271">
        <f>SUMIF(HLI!$B$7:$B$499,'Summary sales'!$A24,HLI!$J$7:$J$499)</f>
        <v>3721.7600000000093</v>
      </c>
      <c r="AA24" s="271">
        <f>SUMIF(CERES!$B$7:$B$500,'Summary sales'!$A24,CERES!$J$7:$J$500)</f>
        <v>4592.3599999998696</v>
      </c>
      <c r="AB24" s="271">
        <f>SUMIF(KGM!$B$7:$B$500,'Summary sales'!$A24,KGM!$J$7:$J$500)</f>
        <v>1176.8499999999767</v>
      </c>
      <c r="AC24" s="271">
        <f>SUMIF(ALT!$B$7:$B$119,'Summary sales'!$A24,ALT!$M$7:$M$119)</f>
        <v>0</v>
      </c>
      <c r="AD24" s="271">
        <f ca="1">SUMIF(IDP!$B$7:$B$126,'Summary sales'!$A24,IDP!$O$7:$O$125)</f>
        <v>0</v>
      </c>
      <c r="AE24" s="271">
        <f>SUMIF(FSI!$B$7:$B$501,'Summary sales'!$A24,FSI!$J$7:$J$501)</f>
        <v>0</v>
      </c>
      <c r="AF24" s="271">
        <f>SUMIF(EBM!$B$7:$B$499,'Summary sales'!$A24,EBM!$J$7:$J$499)</f>
        <v>23</v>
      </c>
      <c r="AG24" s="271">
        <f>SUMIF(CISF!$B$7:$B$499,'Summary sales'!$A24,CISF!$J$7:$J$499)</f>
        <v>41.199999999720603</v>
      </c>
      <c r="AH24" s="271">
        <f>SUMIF(HANKOOK!$B$7:$B$498,'Summary sales'!$A24,HANKOOK!$J$7:$J$498)</f>
        <v>0</v>
      </c>
      <c r="AI24" s="271">
        <f>SUMIF(PUJ!$B$7:$B$500,'Summary sales'!$A24,PUJ!$J$7:$J$500)</f>
        <v>0</v>
      </c>
      <c r="AJ24" s="271">
        <f>SUMIF(TORABIKACIKUPA!$B$7:$B$493,'Summary sales'!$A24,TORABIKACIKUPA!$L$7:$L$493)</f>
        <v>0</v>
      </c>
      <c r="AK24" s="271">
        <f>SUMIF(TORABIKAHF!$B$7:$B$504,'Summary sales'!$A24,TORABIKAHF!$L$7:$L$504)</f>
        <v>0</v>
      </c>
      <c r="AL24" s="271">
        <f>SUMIF(TORABIKAIC!$B$7:$B$492,'Summary sales'!$A24,TORABIKAIC!$L$7:$L$492)</f>
        <v>0</v>
      </c>
      <c r="AM24" s="271">
        <f>SUMIF(KALBEE!$B$7:$B$500,'Summary sales'!$A24,KALBEE!$J$7:$J$500)</f>
        <v>4838.6999999999534</v>
      </c>
      <c r="AN24" s="271">
        <f>SUMIF(TOYOBO!$B$7:$B$479,'Summary sales'!$A24,TOYOBO!$O$7:$O$479)</f>
        <v>0</v>
      </c>
      <c r="AO24" s="271">
        <f>SUMIF(SWS!$B$7:$B$483,'Summary sales'!$A24,SWS!$P$7:$P$483)</f>
        <v>0</v>
      </c>
      <c r="AP24" s="271">
        <f>SUMIF(KSN!$B$7:$B$482,'Summary sales'!$A24,KSN!$J$7:$J$482)</f>
        <v>5353.1500000000233</v>
      </c>
      <c r="AQ24" s="271">
        <f>SUMIF(UMI!$B$7:$B$500,'Summary sales'!$A24,UMI!$J$7:$J$500)</f>
        <v>5247.9320000037551</v>
      </c>
      <c r="AR24" s="271">
        <f>SUMIF(IPT!$B$7:$B$499,'Summary sales'!$A24,IPT!$J$7:$J$499)</f>
        <v>2142.0300000002608</v>
      </c>
      <c r="AS24" s="271">
        <f>SUMIF(KBRU!$B$8:$B$500,'Summary sales'!$A24,KBRU!$J$8:$J$500)</f>
        <v>34.010000000009313</v>
      </c>
      <c r="AT24" s="271">
        <f>SUMIF(AMI!$B$7:$B$499,'Summary sales'!$A24,AMI!$J$7:$J$499)</f>
        <v>1740.8799999998882</v>
      </c>
      <c r="AU24" s="271">
        <f>SUMIF(KA!$B$7:$B$500,'Summary sales'!$A24,KA!$J$7:$J$500)</f>
        <v>0</v>
      </c>
      <c r="AV24" s="271">
        <f>SUMIF(KTN!$B$7:$B$499,'Summary sales'!$A24,KTN!$J$7:$J$499)</f>
        <v>1143.2900000000373</v>
      </c>
      <c r="AW24" s="271">
        <f>SUMIF(TOMIMOTO!$B$7:$B$499,'Summary sales'!$A24,TOMIMOTO!$J$7:$J$499)</f>
        <v>2386.1300000000047</v>
      </c>
      <c r="AX24" s="271">
        <f>SUMIF(NIAGAGARAM!$B$7:$B$501,'Summary sales'!$A24,NIAGAGARAM!$J$7:$J$501)</f>
        <v>18.14000000001397</v>
      </c>
      <c r="AY24" s="271">
        <f>SUMIF('PCI84'!$B$7:$B$500,'Summary sales'!$A24,'PCI84'!$J$7:$J$500)</f>
        <v>12176.200000000186</v>
      </c>
      <c r="AZ24" s="271">
        <f>SUMIF(PCIM!$B$7:$B$500,'Summary sales'!$A24,PCIM!$J$7:$J$500)</f>
        <v>2448.5100000000093</v>
      </c>
      <c r="BA24" s="271">
        <f>SUMIF(INDOFOOD!$B$7:$B$501,'Summary sales'!$A24,INDOFOOD!$J$7:$J$501)</f>
        <v>9941.2900000000373</v>
      </c>
      <c r="BB24" s="271">
        <f>SUMIF(HCI!$B$7:$B$499,'Summary sales'!$A24,HCI!$J$7:$J$499)</f>
        <v>6326.2800000000279</v>
      </c>
      <c r="BC24" s="271">
        <f>SUMIF(DIC!$B$7:$B$499,'Summary sales'!$A24,DIC!$J$7:$J$499)</f>
        <v>10960.410000000149</v>
      </c>
      <c r="BD24" s="271">
        <f>SUMIF(ASAHIMAS!$B$7:$B$499,'Summary sales'!$A24,ASAHIMAS!$J$7:$J$499)</f>
        <v>52301.919999999925</v>
      </c>
      <c r="BE24" s="271">
        <f>SUMIF('ABC KOGEN'!B23:B54,'Summary sales'!$A24,'ABC KOGEN'!J23:J54)</f>
        <v>4798.0500000000466</v>
      </c>
      <c r="BF24" s="271">
        <f>SUMIF(ADP!$B$7:$B$499,'Summary sales'!$A24,ADP!$J$7:$J$499)</f>
        <v>0</v>
      </c>
      <c r="BG24" s="271">
        <f>SUMIF(Tongtji!$B$8:$B$500,'Summary sales'!$A24,Tongtji!$J$8:$J$500)</f>
        <v>0</v>
      </c>
      <c r="BH24" s="271">
        <f>SUMIF(CITYMALL!$B$7:$B$500,'Summary sales'!$A24,CITYMALL!$K$7:$K$500)</f>
        <v>0</v>
      </c>
      <c r="BI24" s="271">
        <f>SUMIF(PA!$B$7:$B$499,'Summary sales'!$A24,PA!$J$7:$J$499)</f>
        <v>754.59999999997672</v>
      </c>
      <c r="BJ24" s="271">
        <f>SUMIF(RB!$B$7:$B$499,'Summary sales'!$A24,RB!$J$7:$J$499)</f>
        <v>3135.9699999997392</v>
      </c>
      <c r="BK24" s="271">
        <f>SUMIF(GFATOM!$B$7:$B$500,'Summary sales'!$A24,GFATOM!$J$7:$J$500)</f>
        <v>0</v>
      </c>
      <c r="BL24" s="271">
        <f>SUMIF(GFKULIT!$B$7:$B$500,'Summary sales'!$A24,GFKULIT!$J$7:$J$500)</f>
        <v>0</v>
      </c>
      <c r="BM24" s="271">
        <f>SUMIF(SPJES!$B$7:$B$492,'Summary sales'!$A24,SPJES!$N$7:$N$492)</f>
        <v>0</v>
      </c>
      <c r="BN24" s="271">
        <f>SUMIF(HSK!$B$7:$B$500,'Summary sales'!$A24,HSK!$N$7:$N$500)</f>
        <v>0</v>
      </c>
      <c r="BO24" s="271">
        <f>SUMIF(SDM!$B$7:$B$499,'Summary sales'!$A24,SDM!$J$7:$J$499)</f>
        <v>0</v>
      </c>
      <c r="BP24" s="271">
        <f>SUMIF(HANKOOK!$B$7:$B$500,'Summary sales'!$A24,HANKOOK!$J$7:$J$500)</f>
        <v>0</v>
      </c>
      <c r="BQ24" s="271">
        <f>SUMIF(JARGAS!$B$7:$B$499,'Summary sales'!$A24,JARGAS!$J$7:$J$499)</f>
        <v>1679.405999999959</v>
      </c>
      <c r="BR24" s="271">
        <f>SUMIF(SBI!$B$7:$B$499,'Summary sales'!$A24,SBI!$J$7:$J$499)</f>
        <v>4194.6000000000931</v>
      </c>
      <c r="BS24" s="271">
        <f>SUMIF(JIUQI!$B$7:$B$472,'Summary sales'!$A24,JIUQI!$O$7:$O$472)</f>
        <v>0</v>
      </c>
      <c r="BT24" s="271">
        <f>SUMIF(SPGLOBAL!$B$7:$B$507,'Summary sales'!$A24,SPGLOBAL!$M$7:$M$507)</f>
        <v>9066.9320000000298</v>
      </c>
    </row>
    <row r="25" spans="1:73">
      <c r="A25" s="234">
        <f t="shared" si="60"/>
        <v>46160</v>
      </c>
      <c r="B25" s="247">
        <f t="shared" ca="1" si="62"/>
        <v>1.1596889430805291</v>
      </c>
      <c r="C25" s="248">
        <f t="shared" si="58"/>
        <v>194357.22599999871</v>
      </c>
      <c r="D25" s="237">
        <v>115587.64</v>
      </c>
      <c r="E25" s="244">
        <v>45558.879999999997</v>
      </c>
      <c r="F25" s="238">
        <v>14942.65</v>
      </c>
      <c r="G25" s="244">
        <v>0</v>
      </c>
      <c r="H25" s="244">
        <v>14185.155999998748</v>
      </c>
      <c r="I25" s="265">
        <v>4082.9</v>
      </c>
      <c r="J25" s="244"/>
      <c r="K25" s="265">
        <v>0</v>
      </c>
      <c r="L25" s="265"/>
      <c r="M25" s="267">
        <f t="shared" ca="1" si="59"/>
        <v>225393.92600000201</v>
      </c>
      <c r="N25" s="268">
        <f>SUMIF(CLIN!$C$7:$C$500,'Summary sales'!$A25,CLIN!$J$7:$J$500)</f>
        <v>823.17999999993481</v>
      </c>
      <c r="O25" s="274">
        <f>SUMIF(BI!$B$7:$B$500,'Summary sales'!$A25,BI!$J$7:$J$500)</f>
        <v>1864.410000000149</v>
      </c>
      <c r="P25" s="274">
        <f>SUMIF(MKG!$B$7:$B$499,'Summary sales'!$A25,MKG!$J$7:$J$499)</f>
        <v>1276.4500000001863</v>
      </c>
      <c r="Q25" s="268">
        <f>SUMIF(STM!$B$7:$B$500,'Summary sales'!$A25,STM!$J$7:$J$500)</f>
        <v>3669.8999999999069</v>
      </c>
      <c r="R25" s="274">
        <f>SUMIF(OAJ!$B$7:$B$499,'Summary sales'!$A25,OAJ!$J$7:$J$499)</f>
        <v>752.34000000008382</v>
      </c>
      <c r="S25" s="274">
        <f>SUMIF(NNI!$B$7:$B$500,'Summary sales'!$A25,NNI!$J$7:$J$500)</f>
        <v>0</v>
      </c>
      <c r="T25" s="274">
        <f>SUMIF(SHB!$B$7:$B$499,'Summary sales'!$A25,SHB!$J$7:$J$499)</f>
        <v>0</v>
      </c>
      <c r="U25" s="274">
        <f>SUMIF(GTL!$B$7:$B$500,'Summary sales'!$A25,GTL!$J$7:$J$500)</f>
        <v>1033.7899999999208</v>
      </c>
      <c r="V25" s="274">
        <f>SUMIF(TWK!$B$7:$B$500,'Summary sales'!$A25,TWK!$J$7:$J$500)</f>
        <v>779.19999999995343</v>
      </c>
      <c r="W25" s="268">
        <f>SUMIF(BYC!$B$7:$B$499,'Summary sales'!$A25,BYC!$J$7:$J$499)</f>
        <v>5897.8000000007451</v>
      </c>
      <c r="X25" s="274">
        <f>SUMIF(GFIR!$B$7:$B$40,'Summary sales'!$A25,GFIR!$J$7:$J$40)+SUMIF(GFIR2!$B$7:$B$19,'Summary sales'!$A25,GFIR2!$J$7:$J$19)</f>
        <v>5649.9499999997206</v>
      </c>
      <c r="Y25" s="274">
        <f>SUMIF(SARIMURNI!$B$7:$B$501,'Summary sales'!$A25,SARIMURNI!$J$7:$J$501)</f>
        <v>2355.2800000000279</v>
      </c>
      <c r="Z25" s="268">
        <f>SUMIF(HLI!$B$7:$B$499,'Summary sales'!$A25,HLI!$J$7:$J$499)</f>
        <v>3736.5999999998603</v>
      </c>
      <c r="AA25" s="274">
        <f>SUMIF(CERES!$B$7:$B$500,'Summary sales'!$A25,CERES!$J$7:$J$500)</f>
        <v>9543.5699999998324</v>
      </c>
      <c r="AB25" s="274">
        <f>SUMIF(KGM!$B$7:$B$500,'Summary sales'!$A25,KGM!$J$7:$J$500)</f>
        <v>1344.859999999986</v>
      </c>
      <c r="AC25" s="274">
        <f>SUMIF(ALT!$B$7:$B$119,'Summary sales'!$A25,ALT!$M$7:$M$119)</f>
        <v>696.84400000004098</v>
      </c>
      <c r="AD25" s="268">
        <f ca="1">SUMIF(IDP!$B$7:$B$126,'Summary sales'!$A25,IDP!$O$7:$O$125)</f>
        <v>5785.0599999999995</v>
      </c>
      <c r="AE25" s="268">
        <f>SUMIF(FSI!$B$7:$B$501,'Summary sales'!$A25,FSI!$J$7:$J$501)</f>
        <v>0</v>
      </c>
      <c r="AF25" s="274">
        <f>SUMIF(EBM!$B$7:$B$499,'Summary sales'!$A25,EBM!$J$7:$J$499)</f>
        <v>20</v>
      </c>
      <c r="AG25" s="268">
        <f>SUMIF(CISF!$B$7:$B$499,'Summary sales'!$A25,CISF!$J$7:$J$499)</f>
        <v>3555.8999999999069</v>
      </c>
      <c r="AH25" s="268">
        <f>SUMIF(HANKOOK!$B$7:$B$498,'Summary sales'!$A25,HANKOOK!$J$7:$J$498)</f>
        <v>0</v>
      </c>
      <c r="AI25" s="268">
        <f>SUMIF(PUJ!$B$7:$B$500,'Summary sales'!$A25,PUJ!$J$7:$J$500)</f>
        <v>5393.7000000001863</v>
      </c>
      <c r="AJ25" s="268">
        <f>SUMIF(TORABIKACIKUPA!$B$7:$B$493,'Summary sales'!$A25,TORABIKACIKUPA!$L$7:$L$493)</f>
        <v>0</v>
      </c>
      <c r="AK25" s="268">
        <f>SUMIF(TORABIKAHF!$B$7:$B$504,'Summary sales'!$A25,TORABIKAHF!$L$7:$L$504)</f>
        <v>0</v>
      </c>
      <c r="AL25" s="268">
        <f>SUMIF(TORABIKAIC!$B$7:$B$492,'Summary sales'!$A25,TORABIKAIC!$L$7:$L$492)</f>
        <v>0</v>
      </c>
      <c r="AM25" s="268">
        <f>SUMIF(KALBEE!$B$7:$B$500,'Summary sales'!$A25,KALBEE!$J$7:$J$500)</f>
        <v>10143.200000000186</v>
      </c>
      <c r="AN25" s="268">
        <f>SUMIF(TOYOBO!$B$7:$B$479,'Summary sales'!$A25,TOYOBO!$O$7:$O$479)</f>
        <v>0</v>
      </c>
      <c r="AO25" s="268">
        <f>SUMIF(SWS!$B$7:$B$483,'Summary sales'!$A25,SWS!$P$7:$P$483)</f>
        <v>0</v>
      </c>
      <c r="AP25" s="268">
        <f>SUMIF(KSN!$B$7:$B$482,'Summary sales'!$A25,KSN!$J$7:$J$482)</f>
        <v>5558.4099999999162</v>
      </c>
      <c r="AQ25" s="268">
        <f>SUMIF(UMI!$B$7:$B$500,'Summary sales'!$A25,UMI!$J$7:$J$500)</f>
        <v>10587.030000001192</v>
      </c>
      <c r="AR25" s="268">
        <f>SUMIF(IPT!$B$7:$B$499,'Summary sales'!$A25,IPT!$J$7:$J$499)</f>
        <v>2030.3499999996275</v>
      </c>
      <c r="AS25" s="268">
        <f>SUMIF(KBRU!$B$8:$B$500,'Summary sales'!$A25,KBRU!$J$8:$J$500)</f>
        <v>671.42999999993481</v>
      </c>
      <c r="AT25" s="268">
        <f>SUMIF(AMI!$B$7:$B$499,'Summary sales'!$A25,AMI!$J$7:$J$499)</f>
        <v>8724.3499999996275</v>
      </c>
      <c r="AU25" s="268">
        <f>SUMIF(KA!$B$7:$B$500,'Summary sales'!$A25,KA!$J$7:$J$500)</f>
        <v>3354.2699999999895</v>
      </c>
      <c r="AV25" s="268">
        <f>SUMIF(KTN!$B$7:$B$499,'Summary sales'!$A25,KTN!$J$7:$J$499)</f>
        <v>1071.6599999999162</v>
      </c>
      <c r="AW25" s="268">
        <f>SUMIF(TOMIMOTO!$B$7:$B$499,'Summary sales'!$A25,TOMIMOTO!$J$7:$J$499)</f>
        <v>2145.3399999999674</v>
      </c>
      <c r="AX25" s="268">
        <f>SUMIF(NIAGAGARAM!$B$7:$B$501,'Summary sales'!$A25,NIAGAGARAM!$J$7:$J$501)</f>
        <v>1450.3000000000466</v>
      </c>
      <c r="AY25" s="268">
        <f>SUMIF('PCI84'!$B$7:$B$500,'Summary sales'!$A25,'PCI84'!$J$7:$J$500)</f>
        <v>11859.839999999851</v>
      </c>
      <c r="AZ25" s="268">
        <f>SUMIF(PCIM!$B$7:$B$500,'Summary sales'!$A25,PCIM!$J$7:$J$500)</f>
        <v>2417.8500000000931</v>
      </c>
      <c r="BA25" s="268">
        <f>SUMIF(INDOFOOD!$B$7:$B$501,'Summary sales'!$A25,INDOFOOD!$J$7:$J$501)</f>
        <v>4186.8300000000745</v>
      </c>
      <c r="BB25" s="268">
        <f>SUMIF(HCI!$B$7:$B$499,'Summary sales'!$A25,HCI!$J$7:$J$499)</f>
        <v>7530.1799999999348</v>
      </c>
      <c r="BC25" s="268">
        <f>SUMIF(DIC!$B$7:$B$499,'Summary sales'!$A25,DIC!$J$7:$J$499)</f>
        <v>11013.789999999804</v>
      </c>
      <c r="BD25" s="268">
        <f>SUMIF(ASAHIMAS!$B$7:$B$499,'Summary sales'!$A25,ASAHIMAS!$J$7:$J$499)</f>
        <v>53079.780000001192</v>
      </c>
      <c r="BE25" s="268">
        <f>SUMIF('ABC KOGEN'!B24:B55,'Summary sales'!$A25,'ABC KOGEN'!J24:J55)</f>
        <v>1551.4399999999441</v>
      </c>
      <c r="BF25" s="268">
        <f>SUMIF(ADP!$B$7:$B$499,'Summary sales'!$A25,ADP!$J$7:$J$499)</f>
        <v>862.37000000000262</v>
      </c>
      <c r="BG25" s="268">
        <f>SUMIF(Tongtji!$B$8:$B$500,'Summary sales'!$A25,Tongtji!$J$8:$J$500)</f>
        <v>4644</v>
      </c>
      <c r="BH25" s="268">
        <f>SUMIF(CITYMALL!$B$7:$B$500,'Summary sales'!$A25,CITYMALL!$K$7:$K$500)</f>
        <v>0</v>
      </c>
      <c r="BI25" s="268">
        <f>SUMIF(PA!$B$7:$B$499,'Summary sales'!$A25,PA!$J$7:$J$499)</f>
        <v>842.4100000000326</v>
      </c>
      <c r="BJ25" s="268">
        <f>SUMIF(RB!$B$7:$B$499,'Summary sales'!$A25,RB!$J$7:$J$499)</f>
        <v>0</v>
      </c>
      <c r="BK25" s="268">
        <f>SUMIF(GFATOM!$B$7:$B$500,'Summary sales'!$A25,GFATOM!$J$7:$J$500)</f>
        <v>2121.7700000000186</v>
      </c>
      <c r="BL25" s="268">
        <f>SUMIF(GFKULIT!$B$7:$B$500,'Summary sales'!$A25,GFKULIT!$J$7:$J$500)</f>
        <v>0</v>
      </c>
      <c r="BM25" s="268">
        <f>SUMIF(SPJES!$B$7:$B$492,'Summary sales'!$A25,SPJES!$N$7:$N$492)</f>
        <v>0</v>
      </c>
      <c r="BN25" s="268">
        <f>SUMIF(HSK!$B$7:$B$500,'Summary sales'!$A25,HSK!$N$7:$N$500)</f>
        <v>0</v>
      </c>
      <c r="BO25" s="268">
        <f>SUMIF(SDM!$B$7:$B$499,'Summary sales'!$A25,SDM!$J$7:$J$499)</f>
        <v>1447.8900000001304</v>
      </c>
      <c r="BP25" s="268">
        <f>SUMIF(HANKOOK!$B$7:$B$500,'Summary sales'!$A25,HANKOOK!$J$7:$J$500)</f>
        <v>0</v>
      </c>
      <c r="BQ25" s="268">
        <f>SUMIF(JARGAS!$B$7:$B$499,'Summary sales'!$A25,JARGAS!$J$7:$J$499)</f>
        <v>2017.4969999999739</v>
      </c>
      <c r="BR25" s="268">
        <f>SUMIF(SBI!$B$7:$B$499,'Summary sales'!$A25,SBI!$J$7:$J$499)</f>
        <v>3222.1400000001304</v>
      </c>
      <c r="BS25" s="268">
        <f>SUMIF(JIUQI!$B$7:$B$472,'Summary sales'!$A25,JIUQI!$O$7:$O$472)</f>
        <v>13915.34</v>
      </c>
      <c r="BT25" s="268">
        <f>SUMIF(SPGLOBAL!$B$7:$B$507,'Summary sales'!$A25,SPGLOBAL!$M$7:$M$507)</f>
        <v>4765.625</v>
      </c>
    </row>
    <row r="26" spans="1:73">
      <c r="A26" s="239">
        <f t="shared" si="60"/>
        <v>46161</v>
      </c>
      <c r="B26" s="240">
        <f t="shared" ca="1" si="62"/>
        <v>1.1066657521038559</v>
      </c>
      <c r="C26" s="241">
        <f t="shared" si="58"/>
        <v>193053.99900000033</v>
      </c>
      <c r="D26" s="242">
        <v>136928.29999999999</v>
      </c>
      <c r="E26" s="243">
        <v>27817.96</v>
      </c>
      <c r="F26" s="243">
        <v>14113.999999999998</v>
      </c>
      <c r="G26" s="243">
        <v>4432.2700000000004</v>
      </c>
      <c r="H26" s="243">
        <v>9761.4690000003575</v>
      </c>
      <c r="I26" s="269">
        <v>0</v>
      </c>
      <c r="J26" s="243"/>
      <c r="K26" s="269">
        <v>0</v>
      </c>
      <c r="L26" s="269"/>
      <c r="M26" s="270">
        <f t="shared" ca="1" si="59"/>
        <v>213646.24899999239</v>
      </c>
      <c r="N26" s="271">
        <f>SUMIF(CLIN!$C$7:$C$500,'Summary sales'!$A26,CLIN!$J$7:$J$500)</f>
        <v>964.38000000012107</v>
      </c>
      <c r="O26" s="271">
        <f>SUMIF(BI!$B$7:$B$500,'Summary sales'!$A26,BI!$J$7:$J$500)</f>
        <v>1666.6399999987334</v>
      </c>
      <c r="P26" s="271">
        <f>SUMIF(MKG!$B$7:$B$499,'Summary sales'!$A26,MKG!$J$7:$J$499)</f>
        <v>1345.9499999997206</v>
      </c>
      <c r="Q26" s="271">
        <f>SUMIF(STM!$B$7:$B$500,'Summary sales'!$A26,STM!$J$7:$J$500)</f>
        <v>5066</v>
      </c>
      <c r="R26" s="271">
        <f>SUMIF(OAJ!$B$7:$B$499,'Summary sales'!$A26,OAJ!$J$7:$J$499)</f>
        <v>800.55999999993946</v>
      </c>
      <c r="S26" s="271">
        <f>SUMIF(NNI!$B$7:$B$500,'Summary sales'!$A26,NNI!$J$7:$J$500)</f>
        <v>0</v>
      </c>
      <c r="T26" s="271">
        <f>SUMIF(SHB!$B$7:$B$499,'Summary sales'!$A26,SHB!$J$7:$J$499)</f>
        <v>13.96999999997206</v>
      </c>
      <c r="U26" s="271">
        <f>SUMIF(GTL!$B$7:$B$500,'Summary sales'!$A26,GTL!$J$7:$J$500)</f>
        <v>905.20000000006985</v>
      </c>
      <c r="V26" s="271">
        <f>SUMIF(TWK!$B$7:$B$500,'Summary sales'!$A26,TWK!$J$7:$J$500)</f>
        <v>753.95999999996275</v>
      </c>
      <c r="W26" s="271">
        <f>SUMIF(BYC!$B$7:$B$499,'Summary sales'!$A26,BYC!$J$7:$J$499)</f>
        <v>6724.359999999404</v>
      </c>
      <c r="X26" s="271">
        <f>SUMIF(GFIR!$B$7:$B$40,'Summary sales'!$A26,GFIR!$J$7:$J$40)+SUMIF(GFIR2!$B$7:$B$19,'Summary sales'!$A26,GFIR2!$J$7:$J$19)</f>
        <v>5968.410000000149</v>
      </c>
      <c r="Y26" s="271">
        <f>SUMIF(SARIMURNI!$B$7:$B$501,'Summary sales'!$A26,SARIMURNI!$J$7:$J$501)</f>
        <v>2224.0300000000279</v>
      </c>
      <c r="Z26" s="271">
        <f>SUMIF(HLI!$B$7:$B$499,'Summary sales'!$A26,HLI!$J$7:$J$499)</f>
        <v>3748.9500000001863</v>
      </c>
      <c r="AA26" s="271">
        <f>SUMIF(CERES!$B$7:$B$500,'Summary sales'!$A26,CERES!$J$7:$J$500)</f>
        <v>9782</v>
      </c>
      <c r="AB26" s="271">
        <f>SUMIF(KGM!$B$7:$B$500,'Summary sales'!$A26,KGM!$J$7:$J$500)</f>
        <v>1134.0500000000466</v>
      </c>
      <c r="AC26" s="271">
        <f>SUMIF(ALT!$B$7:$B$119,'Summary sales'!$A26,ALT!$M$7:$M$119)</f>
        <v>1592.2939999999944</v>
      </c>
      <c r="AD26" s="271">
        <f ca="1">SUMIF(IDP!$B$7:$B$126,'Summary sales'!$A26,IDP!$O$7:$O$125)</f>
        <v>7617.25</v>
      </c>
      <c r="AE26" s="271">
        <f>SUMIF(FSI!$B$7:$B$501,'Summary sales'!$A26,FSI!$J$7:$J$501)</f>
        <v>0</v>
      </c>
      <c r="AF26" s="271">
        <f>SUMIF(EBM!$B$7:$B$499,'Summary sales'!$A26,EBM!$J$7:$J$499)</f>
        <v>50.869999999995343</v>
      </c>
      <c r="AG26" s="271">
        <f>SUMIF(CISF!$B$7:$B$499,'Summary sales'!$A26,CISF!$J$7:$J$499)</f>
        <v>3720.7000000001863</v>
      </c>
      <c r="AH26" s="271">
        <f>SUMIF(HANKOOK!$B$7:$B$498,'Summary sales'!$A26,HANKOOK!$J$7:$J$498)</f>
        <v>0</v>
      </c>
      <c r="AI26" s="271">
        <f>SUMIF(PUJ!$B$7:$B$500,'Summary sales'!$A26,PUJ!$J$7:$J$500)</f>
        <v>4569.5</v>
      </c>
      <c r="AJ26" s="271">
        <f>SUMIF(TORABIKACIKUPA!$B$7:$B$493,'Summary sales'!$A26,TORABIKACIKUPA!$L$7:$L$493)</f>
        <v>0</v>
      </c>
      <c r="AK26" s="271">
        <f>SUMIF(TORABIKAHF!$B$7:$B$504,'Summary sales'!$A26,TORABIKAHF!$L$7:$L$504)</f>
        <v>0</v>
      </c>
      <c r="AL26" s="271">
        <f>SUMIF(TORABIKAIC!$B$7:$B$492,'Summary sales'!$A26,TORABIKAIC!$L$7:$L$492)</f>
        <v>0</v>
      </c>
      <c r="AM26" s="271">
        <f>SUMIF(KALBEE!$B$7:$B$500,'Summary sales'!$A26,KALBEE!$J$7:$J$500)</f>
        <v>9676.2999999998137</v>
      </c>
      <c r="AN26" s="271">
        <f>SUMIF(TOYOBO!$B$7:$B$479,'Summary sales'!$A26,TOYOBO!$O$7:$O$479)</f>
        <v>0</v>
      </c>
      <c r="AO26" s="271">
        <f>SUMIF(SWS!$B$7:$B$483,'Summary sales'!$A26,SWS!$P$7:$P$483)</f>
        <v>0</v>
      </c>
      <c r="AP26" s="271">
        <f>SUMIF(KSN!$B$7:$B$482,'Summary sales'!$A26,KSN!$J$7:$J$482)</f>
        <v>3569.9700000000885</v>
      </c>
      <c r="AQ26" s="271">
        <f>SUMIF(UMI!$B$7:$B$500,'Summary sales'!$A26,UMI!$J$7:$J$500)</f>
        <v>20025.339999996126</v>
      </c>
      <c r="AR26" s="271">
        <f>SUMIF(IPT!$B$7:$B$499,'Summary sales'!$A26,IPT!$J$7:$J$499)</f>
        <v>2416.9900000002235</v>
      </c>
      <c r="AS26" s="271">
        <f>SUMIF(KBRU!$B$8:$B$500,'Summary sales'!$A26,KBRU!$J$8:$J$500)</f>
        <v>1010.6900000000605</v>
      </c>
      <c r="AT26" s="271">
        <f>SUMIF(AMI!$B$7:$B$499,'Summary sales'!$A26,AMI!$J$7:$J$499)</f>
        <v>7885.410000000149</v>
      </c>
      <c r="AU26" s="271">
        <f>SUMIF(KA!$B$7:$B$500,'Summary sales'!$A26,KA!$J$7:$J$500)</f>
        <v>3237.4100000000035</v>
      </c>
      <c r="AV26" s="271">
        <f>SUMIF(KTN!$B$7:$B$499,'Summary sales'!$A26,KTN!$J$7:$J$499)</f>
        <v>1193.2299999999814</v>
      </c>
      <c r="AW26" s="271">
        <f>SUMIF(TOMIMOTO!$B$7:$B$499,'Summary sales'!$A26,TOMIMOTO!$J$7:$J$499)</f>
        <v>2188.5800000000745</v>
      </c>
      <c r="AX26" s="271">
        <f>SUMIF(NIAGAGARAM!$B$7:$B$501,'Summary sales'!$A26,NIAGAGARAM!$J$7:$J$501)</f>
        <v>1465.7600000000093</v>
      </c>
      <c r="AY26" s="271">
        <f>SUMIF('PCI84'!$B$7:$B$500,'Summary sales'!$A26,'PCI84'!$J$7:$J$500)</f>
        <v>11850.019999999553</v>
      </c>
      <c r="AZ26" s="271">
        <f>SUMIF(PCIM!$B$7:$B$500,'Summary sales'!$A26,PCIM!$J$7:$J$500)</f>
        <v>2251.1599999999162</v>
      </c>
      <c r="BA26" s="271">
        <f>SUMIF(INDOFOOD!$B$7:$B$501,'Summary sales'!$A26,INDOFOOD!$J$7:$J$501)</f>
        <v>4032.679999999702</v>
      </c>
      <c r="BB26" s="271">
        <f>SUMIF(HCI!$B$7:$B$499,'Summary sales'!$A26,HCI!$J$7:$J$499)</f>
        <v>6506.8399999999674</v>
      </c>
      <c r="BC26" s="271">
        <f>SUMIF(DIC!$B$7:$B$499,'Summary sales'!$A26,DIC!$J$7:$J$499)</f>
        <v>7492.2100000001956</v>
      </c>
      <c r="BD26" s="271">
        <f>SUMIF(ASAHIMAS!$B$7:$B$499,'Summary sales'!$A26,ASAHIMAS!$J$7:$J$499)</f>
        <v>44382.099999999627</v>
      </c>
      <c r="BE26" s="271">
        <f>SUMIF('ABC KOGEN'!B25:B56,'Summary sales'!$A26,'ABC KOGEN'!J25:J56)</f>
        <v>2368.3500000000931</v>
      </c>
      <c r="BF26" s="271">
        <f>SUMIF(ADP!$B$7:$B$499,'Summary sales'!$A26,ADP!$J$7:$J$499)</f>
        <v>345.72999999999593</v>
      </c>
      <c r="BG26" s="271">
        <f>SUMIF(Tongtji!$B$8:$B$500,'Summary sales'!$A26,Tongtji!$J$8:$J$500)</f>
        <v>3246.5999999996275</v>
      </c>
      <c r="BH26" s="271">
        <f>SUMIF(CITYMALL!$B$7:$B$500,'Summary sales'!$A26,CITYMALL!$K$7:$K$500)</f>
        <v>0</v>
      </c>
      <c r="BI26" s="271">
        <f>SUMIF(PA!$B$7:$B$499,'Summary sales'!$A26,PA!$J$7:$J$499)</f>
        <v>770.5899999999674</v>
      </c>
      <c r="BJ26" s="271">
        <f>SUMIF(RB!$B$7:$B$499,'Summary sales'!$A26,RB!$J$7:$J$499)</f>
        <v>0</v>
      </c>
      <c r="BK26" s="271">
        <f>SUMIF(GFATOM!$B$7:$B$500,'Summary sales'!$A26,GFATOM!$J$7:$J$500)</f>
        <v>3792.25</v>
      </c>
      <c r="BL26" s="271">
        <f>SUMIF(GFKULIT!$B$7:$B$500,'Summary sales'!$A26,GFKULIT!$J$7:$J$500)</f>
        <v>0</v>
      </c>
      <c r="BM26" s="271">
        <f>SUMIF(SPJES!$B$7:$B$492,'Summary sales'!$A26,SPJES!$N$7:$N$492)</f>
        <v>0</v>
      </c>
      <c r="BN26" s="271">
        <f>SUMIF(HSK!$B$7:$B$500,'Summary sales'!$A26,HSK!$N$7:$N$500)</f>
        <v>0</v>
      </c>
      <c r="BO26" s="271">
        <f>SUMIF(SDM!$B$7:$B$499,'Summary sales'!$A26,SDM!$J$7:$J$499)</f>
        <v>1154.5</v>
      </c>
      <c r="BP26" s="271">
        <f>SUMIF(HANKOOK!$B$7:$B$500,'Summary sales'!$A26,HANKOOK!$J$7:$J$500)</f>
        <v>0</v>
      </c>
      <c r="BQ26" s="271">
        <f>SUMIF(JARGAS!$B$7:$B$499,'Summary sales'!$A26,JARGAS!$J$7:$J$499)</f>
        <v>1830.5690000000177</v>
      </c>
      <c r="BR26" s="271">
        <f>SUMIF(SBI!$B$7:$B$499,'Summary sales'!$A26,SBI!$J$7:$J$499)</f>
        <v>3053.6499999999069</v>
      </c>
      <c r="BS26" s="271">
        <f>SUMIF(JIUQI!$B$7:$B$472,'Summary sales'!$A26,JIUQI!$O$7:$O$472)</f>
        <v>4810.1400000000003</v>
      </c>
      <c r="BT26" s="271">
        <f>SUMIF(SPGLOBAL!$B$7:$B$507,'Summary sales'!$A26,SPGLOBAL!$M$7:$M$507)</f>
        <v>4440.1059999987483</v>
      </c>
    </row>
    <row r="27" spans="1:73">
      <c r="A27" s="234">
        <f t="shared" si="60"/>
        <v>46162</v>
      </c>
      <c r="B27" s="247">
        <f t="shared" ca="1" si="62"/>
        <v>0.98714361802476125</v>
      </c>
      <c r="C27" s="248">
        <f t="shared" si="58"/>
        <v>216008.7499999986</v>
      </c>
      <c r="D27" s="237">
        <v>139135.57999999996</v>
      </c>
      <c r="E27" s="244">
        <v>49631.270000000011</v>
      </c>
      <c r="F27" s="238">
        <v>4122.5599999999995</v>
      </c>
      <c r="G27" s="244">
        <v>4816.3599999999997</v>
      </c>
      <c r="H27" s="244">
        <v>14400.139999998659</v>
      </c>
      <c r="I27" s="265">
        <v>3902.84</v>
      </c>
      <c r="J27" s="244"/>
      <c r="K27" s="265">
        <v>0</v>
      </c>
      <c r="L27" s="265"/>
      <c r="M27" s="267">
        <f t="shared" ca="1" si="59"/>
        <v>213231.65900000476</v>
      </c>
      <c r="N27" s="268">
        <f>SUMIF(CLIN!$C$7:$C$500,'Summary sales'!$A27,CLIN!$J$7:$J$500)</f>
        <v>1175.9699999999721</v>
      </c>
      <c r="O27" s="274">
        <f>SUMIF(BI!$B$7:$B$500,'Summary sales'!$A27,BI!$J$7:$J$500)</f>
        <v>1700.1200000010431</v>
      </c>
      <c r="P27" s="274">
        <f>SUMIF(MKG!$B$7:$B$499,'Summary sales'!$A27,MKG!$J$7:$J$499)</f>
        <v>1272.7800000002608</v>
      </c>
      <c r="Q27" s="268">
        <f>SUMIF(STM!$B$7:$B$500,'Summary sales'!$A27,STM!$J$7:$J$500)</f>
        <v>4103.5</v>
      </c>
      <c r="R27" s="274">
        <f>SUMIF(OAJ!$B$7:$B$499,'Summary sales'!$A27,OAJ!$J$7:$J$499)</f>
        <v>904.77000000001863</v>
      </c>
      <c r="S27" s="274">
        <f>SUMIF(NNI!$B$7:$B$500,'Summary sales'!$A27,NNI!$J$7:$J$500)</f>
        <v>0</v>
      </c>
      <c r="T27" s="274">
        <f>SUMIF(SHB!$B$7:$B$499,'Summary sales'!$A27,SHB!$J$7:$J$499)</f>
        <v>57.820000000006985</v>
      </c>
      <c r="U27" s="274">
        <f>SUMIF(GTL!$B$7:$B$500,'Summary sales'!$A27,GTL!$J$7:$J$500)</f>
        <v>900.06999999994878</v>
      </c>
      <c r="V27" s="274">
        <f>SUMIF(TWK!$B$7:$B$500,'Summary sales'!$A27,TWK!$J$7:$J$500)</f>
        <v>715.43000000005122</v>
      </c>
      <c r="W27" s="268">
        <f>SUMIF(BYC!$B$7:$B$499,'Summary sales'!$A27,BYC!$J$7:$J$499)</f>
        <v>6594.9700000006706</v>
      </c>
      <c r="X27" s="274">
        <f>SUMIF(GFIR!$B$7:$B$40,'Summary sales'!$A27,GFIR!$J$7:$J$40)+SUMIF(GFIR2!$B$7:$B$19,'Summary sales'!$A27,GFIR2!$J$7:$J$19)</f>
        <v>6163.1899999999441</v>
      </c>
      <c r="Y27" s="274">
        <f>SUMIF(SARIMURNI!$B$7:$B$501,'Summary sales'!$A27,SARIMURNI!$J$7:$J$501)</f>
        <v>1805.1700000001583</v>
      </c>
      <c r="Z27" s="268">
        <f>SUMIF(HLI!$B$7:$B$499,'Summary sales'!$A27,HLI!$J$7:$J$499)</f>
        <v>3730.0100000000093</v>
      </c>
      <c r="AA27" s="274">
        <f>SUMIF(CERES!$B$7:$B$500,'Summary sales'!$A27,CERES!$J$7:$J$500)</f>
        <v>9619.8800000003539</v>
      </c>
      <c r="AB27" s="274">
        <f>SUMIF(KGM!$B$7:$B$500,'Summary sales'!$A27,KGM!$J$7:$J$500)</f>
        <v>1406.1699999999255</v>
      </c>
      <c r="AC27" s="274">
        <f>SUMIF(ALT!$B$7:$B$119,'Summary sales'!$A27,ALT!$M$7:$M$119)</f>
        <v>1449.7060000000056</v>
      </c>
      <c r="AD27" s="268">
        <f ca="1">SUMIF(IDP!$B$7:$B$126,'Summary sales'!$A27,IDP!$O$7:$O$125)</f>
        <v>5323.8899999999994</v>
      </c>
      <c r="AE27" s="268">
        <f>SUMIF(FSI!$B$7:$B$501,'Summary sales'!$A27,FSI!$J$7:$J$501)</f>
        <v>0</v>
      </c>
      <c r="AF27" s="274">
        <f>SUMIF(EBM!$B$7:$B$499,'Summary sales'!$A27,EBM!$J$7:$J$499)</f>
        <v>39.130000000004657</v>
      </c>
      <c r="AG27" s="268">
        <f>SUMIF(CISF!$B$7:$B$499,'Summary sales'!$A27,CISF!$J$7:$J$499)</f>
        <v>3960.3999999999069</v>
      </c>
      <c r="AH27" s="268">
        <f>SUMIF(HANKOOK!$B$7:$B$498,'Summary sales'!$A27,HANKOOK!$J$7:$J$498)</f>
        <v>0</v>
      </c>
      <c r="AI27" s="268">
        <f>SUMIF(PUJ!$B$7:$B$500,'Summary sales'!$A27,PUJ!$J$7:$J$500)</f>
        <v>5131.2999999998137</v>
      </c>
      <c r="AJ27" s="268">
        <f>SUMIF(TORABIKACIKUPA!$B$7:$B$493,'Summary sales'!$A27,TORABIKACIKUPA!$L$7:$L$493)</f>
        <v>0</v>
      </c>
      <c r="AK27" s="268">
        <f>SUMIF(TORABIKAHF!$B$7:$B$504,'Summary sales'!$A27,TORABIKAHF!$L$7:$L$504)</f>
        <v>0</v>
      </c>
      <c r="AL27" s="268">
        <f>SUMIF(TORABIKAIC!$B$7:$B$492,'Summary sales'!$A27,TORABIKAIC!$L$7:$L$492)</f>
        <v>0</v>
      </c>
      <c r="AM27" s="268">
        <f>SUMIF(KALBEE!$B$7:$B$500,'Summary sales'!$A27,KALBEE!$J$7:$J$500)</f>
        <v>9418.9000000001397</v>
      </c>
      <c r="AN27" s="268">
        <f>SUMIF(TOYOBO!$B$7:$B$479,'Summary sales'!$A27,TOYOBO!$O$7:$O$479)</f>
        <v>0</v>
      </c>
      <c r="AO27" s="268">
        <f>SUMIF(SWS!$B$7:$B$483,'Summary sales'!$A27,SWS!$P$7:$P$483)</f>
        <v>0</v>
      </c>
      <c r="AP27" s="268">
        <f>SUMIF(KSN!$B$7:$B$482,'Summary sales'!$A27,KSN!$J$7:$J$482)</f>
        <v>3044.7399999999907</v>
      </c>
      <c r="AQ27" s="268">
        <f>SUMIF(UMI!$B$7:$B$500,'Summary sales'!$A27,UMI!$J$7:$J$500)</f>
        <v>15717.684000000358</v>
      </c>
      <c r="AR27" s="268">
        <f>SUMIF(IPT!$B$7:$B$499,'Summary sales'!$A27,IPT!$J$7:$J$499)</f>
        <v>71.740000000223517</v>
      </c>
      <c r="AS27" s="268">
        <f>SUMIF(KBRU!$B$8:$B$500,'Summary sales'!$A27,KBRU!$J$8:$J$500)</f>
        <v>678.80999999993946</v>
      </c>
      <c r="AT27" s="268">
        <f>SUMIF(AMI!$B$7:$B$499,'Summary sales'!$A27,AMI!$J$7:$J$499)</f>
        <v>8344.2900000000373</v>
      </c>
      <c r="AU27" s="268">
        <f>SUMIF(KA!$B$7:$B$500,'Summary sales'!$A27,KA!$J$7:$J$500)</f>
        <v>3228.6600000000035</v>
      </c>
      <c r="AV27" s="268">
        <f>SUMIF(KTN!$B$7:$B$499,'Summary sales'!$A27,KTN!$J$7:$J$499)</f>
        <v>1316.4900000002235</v>
      </c>
      <c r="AW27" s="268">
        <f>SUMIF(TOMIMOTO!$B$7:$B$499,'Summary sales'!$A27,TOMIMOTO!$J$7:$J$499)</f>
        <v>2324.4299999999348</v>
      </c>
      <c r="AX27" s="268">
        <f>SUMIF(NIAGAGARAM!$B$7:$B$501,'Summary sales'!$A27,NIAGAGARAM!$J$7:$J$501)</f>
        <v>1361.6399999998976</v>
      </c>
      <c r="AY27" s="268">
        <f>SUMIF('PCI84'!$B$7:$B$500,'Summary sales'!$A27,'PCI84'!$J$7:$J$500)</f>
        <v>12392.220000000671</v>
      </c>
      <c r="AZ27" s="268">
        <f>SUMIF(PCIM!$B$7:$B$500,'Summary sales'!$A27,PCIM!$J$7:$J$500)</f>
        <v>2228.1899999999441</v>
      </c>
      <c r="BA27" s="268">
        <f>SUMIF(INDOFOOD!$B$7:$B$501,'Summary sales'!$A27,INDOFOOD!$J$7:$J$501)</f>
        <v>1426.6900000004098</v>
      </c>
      <c r="BB27" s="268">
        <f>SUMIF(HCI!$B$7:$B$499,'Summary sales'!$A27,HCI!$J$7:$J$499)</f>
        <v>7864.4699999999721</v>
      </c>
      <c r="BC27" s="268">
        <f>SUMIF(DIC!$B$7:$B$499,'Summary sales'!$A27,DIC!$J$7:$J$499)</f>
        <v>5377.1899999999441</v>
      </c>
      <c r="BD27" s="268">
        <f>SUMIF(ASAHIMAS!$B$7:$B$499,'Summary sales'!$A27,ASAHIMAS!$J$7:$J$499)</f>
        <v>46115.810000000522</v>
      </c>
      <c r="BE27" s="268">
        <f>SUMIF('ABC KOGEN'!B26:B57,'Summary sales'!$A27,'ABC KOGEN'!J26:J57)</f>
        <v>4596.2299999999814</v>
      </c>
      <c r="BF27" s="268">
        <f>SUMIF(ADP!$B$7:$B$499,'Summary sales'!$A27,ADP!$J$7:$J$499)</f>
        <v>705.25</v>
      </c>
      <c r="BG27" s="268">
        <f>SUMIF(Tongtji!$B$8:$B$500,'Summary sales'!$A27,Tongtji!$J$8:$J$500)</f>
        <v>3358.6000000005588</v>
      </c>
      <c r="BH27" s="268">
        <f>SUMIF(CITYMALL!$B$7:$B$500,'Summary sales'!$A27,CITYMALL!$K$7:$K$500)</f>
        <v>0</v>
      </c>
      <c r="BI27" s="268">
        <f>SUMIF(PA!$B$7:$B$499,'Summary sales'!$A27,PA!$J$7:$J$499)</f>
        <v>622.5</v>
      </c>
      <c r="BJ27" s="268">
        <f>SUMIF(RB!$B$7:$B$499,'Summary sales'!$A27,RB!$J$7:$J$499)</f>
        <v>0</v>
      </c>
      <c r="BK27" s="268">
        <f>SUMIF(GFATOM!$B$7:$B$500,'Summary sales'!$A27,GFATOM!$J$7:$J$500)</f>
        <v>2215.3699999998789</v>
      </c>
      <c r="BL27" s="268">
        <f>SUMIF(GFKULIT!$B$7:$B$500,'Summary sales'!$A27,GFKULIT!$J$7:$J$500)</f>
        <v>0</v>
      </c>
      <c r="BM27" s="268">
        <f>SUMIF(SPJES!$B$7:$B$492,'Summary sales'!$A27,SPJES!$N$7:$N$492)</f>
        <v>0</v>
      </c>
      <c r="BN27" s="268">
        <f>SUMIF(HSK!$B$7:$B$500,'Summary sales'!$A27,HSK!$N$7:$N$500)</f>
        <v>0</v>
      </c>
      <c r="BO27" s="268">
        <f>SUMIF(SDM!$B$7:$B$499,'Summary sales'!$A27,SDM!$J$7:$J$499)</f>
        <v>1269.9399999999441</v>
      </c>
      <c r="BP27" s="268">
        <f>SUMIF(HANKOOK!$B$7:$B$500,'Summary sales'!$A27,HANKOOK!$J$7:$J$500)</f>
        <v>0</v>
      </c>
      <c r="BQ27" s="268">
        <f>SUMIF(JARGAS!$B$7:$B$499,'Summary sales'!$A27,JARGAS!$J$7:$J$499)</f>
        <v>1842.5090000000782</v>
      </c>
      <c r="BR27" s="268">
        <f>SUMIF(SBI!$B$7:$B$499,'Summary sales'!$A27,SBI!$J$7:$J$499)</f>
        <v>2176.0400000000373</v>
      </c>
      <c r="BS27" s="268">
        <f>SUMIF(JIUQI!$B$7:$B$472,'Summary sales'!$A27,JIUQI!$O$7:$O$472)</f>
        <v>9992.99</v>
      </c>
      <c r="BT27" s="268">
        <f>SUMIF(SPGLOBAL!$B$7:$B$507,'Summary sales'!$A27,SPGLOBAL!$M$7:$M$507)</f>
        <v>9486</v>
      </c>
    </row>
    <row r="28" spans="1:73">
      <c r="A28" s="239">
        <f t="shared" si="60"/>
        <v>46163</v>
      </c>
      <c r="B28" s="240">
        <f t="shared" ca="1" si="62"/>
        <v>0.98751627121512453</v>
      </c>
      <c r="C28" s="241">
        <f t="shared" si="58"/>
        <v>208111.37800000104</v>
      </c>
      <c r="D28" s="242">
        <v>137671.90000000002</v>
      </c>
      <c r="E28" s="243">
        <v>43717.47</v>
      </c>
      <c r="F28" s="243">
        <v>17098.16</v>
      </c>
      <c r="G28" s="243">
        <v>0</v>
      </c>
      <c r="H28" s="243">
        <v>9623.8480000010131</v>
      </c>
      <c r="I28" s="269">
        <v>0</v>
      </c>
      <c r="J28" s="243"/>
      <c r="K28" s="269">
        <v>0</v>
      </c>
      <c r="L28" s="269"/>
      <c r="M28" s="270">
        <f t="shared" ca="1" si="59"/>
        <v>205513.37200000233</v>
      </c>
      <c r="N28" s="271">
        <f>SUMIF(CLIN!$C$7:$C$500,'Summary sales'!$A28,CLIN!$J$7:$J$500)</f>
        <v>1196.5500000000466</v>
      </c>
      <c r="O28" s="271">
        <f>SUMIF(BI!$B$7:$B$500,'Summary sales'!$A28,BI!$J$7:$J$500)</f>
        <v>1652.5800000000745</v>
      </c>
      <c r="P28" s="271">
        <f>SUMIF(MKG!$B$7:$B$499,'Summary sales'!$A28,MKG!$J$7:$J$499)</f>
        <v>1164.8299999996088</v>
      </c>
      <c r="Q28" s="271">
        <f>SUMIF(STM!$B$7:$B$500,'Summary sales'!$A28,STM!$J$7:$J$500)</f>
        <v>3640.6000000000931</v>
      </c>
      <c r="R28" s="271">
        <f>SUMIF(OAJ!$B$7:$B$499,'Summary sales'!$A28,OAJ!$J$7:$J$499)</f>
        <v>761.89000000001397</v>
      </c>
      <c r="S28" s="271">
        <f>SUMIF(NNI!$B$7:$B$500,'Summary sales'!$A28,NNI!$J$7:$J$500)</f>
        <v>0</v>
      </c>
      <c r="T28" s="271">
        <f>SUMIF(SHB!$B$7:$B$499,'Summary sales'!$A28,SHB!$J$7:$J$499)</f>
        <v>13.130000000004657</v>
      </c>
      <c r="U28" s="271">
        <f>SUMIF(GTL!$B$7:$B$500,'Summary sales'!$A28,GTL!$J$7:$J$500)</f>
        <v>824.43000000005122</v>
      </c>
      <c r="V28" s="271">
        <f>SUMIF(TWK!$B$7:$B$500,'Summary sales'!$A28,TWK!$J$7:$J$500)</f>
        <v>708.63000000000466</v>
      </c>
      <c r="W28" s="271">
        <f>SUMIF(BYC!$B$7:$B$499,'Summary sales'!$A28,BYC!$J$7:$J$499)</f>
        <v>5768.269999999553</v>
      </c>
      <c r="X28" s="271">
        <f>SUMIF(GFIR!$B$7:$B$40,'Summary sales'!$A28,GFIR!$J$7:$J$40)+SUMIF(GFIR2!$B$7:$B$19,'Summary sales'!$A28,GFIR2!$J$7:$J$19)</f>
        <v>5759.7600000002421</v>
      </c>
      <c r="Y28" s="271">
        <f>SUMIF(SARIMURNI!$B$7:$B$501,'Summary sales'!$A28,SARIMURNI!$J$7:$J$501)</f>
        <v>1773.339999999851</v>
      </c>
      <c r="Z28" s="271">
        <f>SUMIF(HLI!$B$7:$B$499,'Summary sales'!$A28,HLI!$J$7:$J$499)</f>
        <v>3689.7099999999627</v>
      </c>
      <c r="AA28" s="271">
        <f>SUMIF(CERES!$B$7:$B$500,'Summary sales'!$A28,CERES!$J$7:$J$500)</f>
        <v>9524.5200000000186</v>
      </c>
      <c r="AB28" s="271">
        <f>SUMIF(KGM!$B$7:$B$500,'Summary sales'!$A28,KGM!$J$7:$J$500)</f>
        <v>1264.8400000000838</v>
      </c>
      <c r="AC28" s="271">
        <f>SUMIF(ALT!$B$7:$B$119,'Summary sales'!$A28,ALT!$M$7:$M$119)</f>
        <v>1640.7759999999544</v>
      </c>
      <c r="AD28" s="271">
        <f ca="1">SUMIF(IDP!$B$7:$B$126,'Summary sales'!$A28,IDP!$O$7:$O$125)</f>
        <v>5646.88</v>
      </c>
      <c r="AE28" s="271">
        <f>SUMIF(FSI!$B$7:$B$501,'Summary sales'!$A28,FSI!$J$7:$J$501)</f>
        <v>0</v>
      </c>
      <c r="AF28" s="271">
        <f>SUMIF(EBM!$B$7:$B$499,'Summary sales'!$A28,EBM!$J$7:$J$499)</f>
        <v>51.759000000005472</v>
      </c>
      <c r="AG28" s="271">
        <f>SUMIF(CISF!$B$7:$B$499,'Summary sales'!$A28,CISF!$J$7:$J$499)</f>
        <v>3600.3999999999069</v>
      </c>
      <c r="AH28" s="271">
        <f>SUMIF(HANKOOK!$B$7:$B$498,'Summary sales'!$A28,HANKOOK!$J$7:$J$498)</f>
        <v>0</v>
      </c>
      <c r="AI28" s="271">
        <f>SUMIF(PUJ!$B$7:$B$500,'Summary sales'!$A28,PUJ!$J$7:$J$500)</f>
        <v>7715.5999999996275</v>
      </c>
      <c r="AJ28" s="271">
        <f>SUMIF(TORABIKACIKUPA!$B$7:$B$493,'Summary sales'!$A28,TORABIKACIKUPA!$L$7:$L$493)</f>
        <v>0</v>
      </c>
      <c r="AK28" s="271">
        <f>SUMIF(TORABIKAHF!$B$7:$B$504,'Summary sales'!$A28,TORABIKAHF!$L$7:$L$504)</f>
        <v>0</v>
      </c>
      <c r="AL28" s="271">
        <f>SUMIF(TORABIKAIC!$B$7:$B$492,'Summary sales'!$A28,TORABIKAIC!$L$7:$L$492)</f>
        <v>0</v>
      </c>
      <c r="AM28" s="271">
        <f>SUMIF(KALBEE!$B$7:$B$500,'Summary sales'!$A28,KALBEE!$J$7:$J$500)</f>
        <v>10387.300000000047</v>
      </c>
      <c r="AN28" s="271">
        <f>SUMIF(TOYOBO!$B$7:$B$479,'Summary sales'!$A28,TOYOBO!$O$7:$O$479)</f>
        <v>0</v>
      </c>
      <c r="AO28" s="271">
        <f>SUMIF(SWS!$B$7:$B$483,'Summary sales'!$A28,SWS!$P$7:$P$483)</f>
        <v>0</v>
      </c>
      <c r="AP28" s="271">
        <f>SUMIF(KSN!$B$7:$B$482,'Summary sales'!$A28,KSN!$J$7:$J$482)</f>
        <v>2960.3099999999395</v>
      </c>
      <c r="AQ28" s="271">
        <f>SUMIF(UMI!$B$7:$B$500,'Summary sales'!$A28,UMI!$J$7:$J$500)</f>
        <v>15050.929000005126</v>
      </c>
      <c r="AR28" s="271">
        <f>SUMIF(IPT!$B$7:$B$499,'Summary sales'!$A28,IPT!$J$7:$J$499)</f>
        <v>1742.089999999851</v>
      </c>
      <c r="AS28" s="271">
        <f>SUMIF(KBRU!$B$8:$B$500,'Summary sales'!$A28,KBRU!$J$8:$J$500)</f>
        <v>894.21999999997206</v>
      </c>
      <c r="AT28" s="271">
        <f>SUMIF(AMI!$B$7:$B$499,'Summary sales'!$A28,AMI!$J$7:$J$499)</f>
        <v>7894.7999999998137</v>
      </c>
      <c r="AU28" s="271">
        <f>SUMIF(KA!$B$7:$B$500,'Summary sales'!$A28,KA!$J$7:$J$500)</f>
        <v>2675.3500000000058</v>
      </c>
      <c r="AV28" s="271">
        <f>SUMIF(KTN!$B$7:$B$499,'Summary sales'!$A28,KTN!$J$7:$J$499)</f>
        <v>1230.6299999998882</v>
      </c>
      <c r="AW28" s="271">
        <f>SUMIF(TOMIMOTO!$B$7:$B$499,'Summary sales'!$A28,TOMIMOTO!$J$7:$J$499)</f>
        <v>2222.9699999999721</v>
      </c>
      <c r="AX28" s="271">
        <f>SUMIF(NIAGAGARAM!$B$7:$B$501,'Summary sales'!$A28,NIAGAGARAM!$J$7:$J$501)</f>
        <v>1524.2600000000093</v>
      </c>
      <c r="AY28" s="271">
        <f>SUMIF('PCI84'!$B$7:$B$500,'Summary sales'!$A28,'PCI84'!$J$7:$J$500)</f>
        <v>11676.209999999963</v>
      </c>
      <c r="AZ28" s="271">
        <f>SUMIF(PCIM!$B$7:$B$500,'Summary sales'!$A28,PCIM!$J$7:$J$500)</f>
        <v>2019.940000000177</v>
      </c>
      <c r="BA28" s="271">
        <f>SUMIF(INDOFOOD!$B$7:$B$501,'Summary sales'!$A28,INDOFOOD!$J$7:$J$501)</f>
        <v>0</v>
      </c>
      <c r="BB28" s="271">
        <f>SUMIF(HCI!$B$7:$B$499,'Summary sales'!$A28,HCI!$J$7:$J$499)</f>
        <v>6969.8300000000745</v>
      </c>
      <c r="BC28" s="271">
        <f>SUMIF(DIC!$B$7:$B$499,'Summary sales'!$A28,DIC!$J$7:$J$499)</f>
        <v>4859.25</v>
      </c>
      <c r="BD28" s="271">
        <f>SUMIF(ASAHIMAS!$B$7:$B$499,'Summary sales'!$A28,ASAHIMAS!$J$7:$J$499)</f>
        <v>45210.289999999106</v>
      </c>
      <c r="BE28" s="271">
        <f>SUMIF('ABC KOGEN'!B27:B58,'Summary sales'!$A28,'ABC KOGEN'!J27:J58)</f>
        <v>6896.8100000000559</v>
      </c>
      <c r="BF28" s="271">
        <f>SUMIF(ADP!$B$7:$B$499,'Summary sales'!$A28,ADP!$J$7:$J$499)</f>
        <v>690.98999999999796</v>
      </c>
      <c r="BG28" s="271">
        <f>SUMIF(Tongtji!$B$8:$B$500,'Summary sales'!$A28,Tongtji!$J$8:$J$500)</f>
        <v>3407.5</v>
      </c>
      <c r="BH28" s="271">
        <f>SUMIF(CITYMALL!$B$7:$B$500,'Summary sales'!$A28,CITYMALL!$K$7:$K$500)</f>
        <v>0</v>
      </c>
      <c r="BI28" s="271">
        <f>SUMIF(PA!$B$7:$B$499,'Summary sales'!$A28,PA!$J$7:$J$499)</f>
        <v>697.67000000004191</v>
      </c>
      <c r="BJ28" s="271">
        <f>SUMIF(RB!$B$7:$B$499,'Summary sales'!$A28,RB!$J$7:$J$499)</f>
        <v>0</v>
      </c>
      <c r="BK28" s="271">
        <f>SUMIF(GFATOM!$B$7:$B$500,'Summary sales'!$A28,GFATOM!$J$7:$J$500)</f>
        <v>4559.690000000177</v>
      </c>
      <c r="BL28" s="271">
        <f>SUMIF(GFKULIT!$B$7:$B$500,'Summary sales'!$A28,GFKULIT!$J$7:$J$500)</f>
        <v>0</v>
      </c>
      <c r="BM28" s="271">
        <f>SUMIF(SPJES!$B$7:$B$492,'Summary sales'!$A28,SPJES!$N$7:$N$492)</f>
        <v>0</v>
      </c>
      <c r="BN28" s="271">
        <f>SUMIF(HSK!$B$7:$B$500,'Summary sales'!$A28,HSK!$N$7:$N$500)</f>
        <v>0</v>
      </c>
      <c r="BO28" s="271">
        <f>SUMIF(SDM!$B$7:$B$499,'Summary sales'!$A28,SDM!$J$7:$J$499)</f>
        <v>1617.5900000003166</v>
      </c>
      <c r="BP28" s="271">
        <f>SUMIF(HANKOOK!$B$7:$B$500,'Summary sales'!$A28,HANKOOK!$J$7:$J$500)</f>
        <v>0</v>
      </c>
      <c r="BQ28" s="271">
        <f>SUMIF(JARGAS!$B$7:$B$499,'Summary sales'!$A28,JARGAS!$J$7:$J$499)</f>
        <v>1810.7489999999525</v>
      </c>
      <c r="BR28" s="271">
        <f>SUMIF(SBI!$B$7:$B$499,'Summary sales'!$A28,SBI!$J$7:$J$499)</f>
        <v>2497.9699999997392</v>
      </c>
      <c r="BS28" s="271">
        <f>SUMIF(JIUQI!$B$7:$B$472,'Summary sales'!$A28,JIUQI!$O$7:$O$472)</f>
        <v>4934.91</v>
      </c>
      <c r="BT28" s="271">
        <f>SUMIF(SPGLOBAL!$B$7:$B$507,'Summary sales'!$A28,SPGLOBAL!$M$7:$M$507)</f>
        <v>4682.6189999990165</v>
      </c>
    </row>
    <row r="29" spans="1:73">
      <c r="A29" s="234">
        <f t="shared" si="60"/>
        <v>46164</v>
      </c>
      <c r="B29" s="247">
        <f t="shared" ca="1" si="62"/>
        <v>1.0058043874765659</v>
      </c>
      <c r="C29" s="248">
        <f t="shared" si="58"/>
        <v>191814.03799999983</v>
      </c>
      <c r="D29" s="237">
        <v>127318.18000000001</v>
      </c>
      <c r="E29" s="244">
        <v>42756.98</v>
      </c>
      <c r="F29" s="238">
        <v>9006.2999999999993</v>
      </c>
      <c r="G29" s="244">
        <v>0</v>
      </c>
      <c r="H29" s="244">
        <v>9124.9079999998212</v>
      </c>
      <c r="I29" s="265">
        <v>3607.67</v>
      </c>
      <c r="J29" s="244"/>
      <c r="K29" s="265">
        <v>0</v>
      </c>
      <c r="L29" s="265"/>
      <c r="M29" s="267">
        <f t="shared" ca="1" si="59"/>
        <v>192927.40099999655</v>
      </c>
      <c r="N29" s="268">
        <f>SUMIF(CLIN!$C$7:$C$500,'Summary sales'!$A29,CLIN!$J$7:$J$500)</f>
        <v>1076.4899999999907</v>
      </c>
      <c r="O29" s="274">
        <f>SUMIF(BI!$B$7:$B$500,'Summary sales'!$A29,BI!$J$7:$J$500)</f>
        <v>1689.4900000002235</v>
      </c>
      <c r="P29" s="274">
        <f>SUMIF(MKG!$B$7:$B$499,'Summary sales'!$A29,MKG!$J$7:$J$499)</f>
        <v>1137.2100000004284</v>
      </c>
      <c r="Q29" s="268">
        <f>SUMIF(STM!$B$7:$B$500,'Summary sales'!$A29,STM!$J$7:$J$500)</f>
        <v>3212.1999999997206</v>
      </c>
      <c r="R29" s="274">
        <f>SUMIF(OAJ!$B$7:$B$499,'Summary sales'!$A29,OAJ!$J$7:$J$499)</f>
        <v>757.14000000001397</v>
      </c>
      <c r="S29" s="274">
        <f>SUMIF(NNI!$B$7:$B$500,'Summary sales'!$A29,NNI!$J$7:$J$500)</f>
        <v>0</v>
      </c>
      <c r="T29" s="274">
        <f>SUMIF(SHB!$B$7:$B$499,'Summary sales'!$A29,SHB!$J$7:$J$499)</f>
        <v>33.580000000016298</v>
      </c>
      <c r="U29" s="274">
        <f>SUMIF(GTL!$B$7:$B$500,'Summary sales'!$A29,GTL!$J$7:$J$500)</f>
        <v>689.48999999999069</v>
      </c>
      <c r="V29" s="274">
        <f>SUMIF(TWK!$B$7:$B$500,'Summary sales'!$A29,TWK!$J$7:$J$500)</f>
        <v>664.71999999997206</v>
      </c>
      <c r="W29" s="268">
        <f>SUMIF(BYC!$B$7:$B$499,'Summary sales'!$A29,BYC!$J$7:$J$499)</f>
        <v>6067.7599999997765</v>
      </c>
      <c r="X29" s="274">
        <f>SUMIF(GFIR!$B$7:$B$40,'Summary sales'!$A29,GFIR!$J$7:$J$40)+SUMIF(GFIR2!$B$7:$B$19,'Summary sales'!$A29,GFIR2!$J$7:$J$19)</f>
        <v>5306.5400000000373</v>
      </c>
      <c r="Y29" s="274">
        <f>SUMIF(SARIMURNI!$B$7:$B$501,'Summary sales'!$A29,SARIMURNI!$J$7:$J$501)</f>
        <v>1749.3400000000838</v>
      </c>
      <c r="Z29" s="268">
        <f>SUMIF(HLI!$B$7:$B$499,'Summary sales'!$A29,HLI!$J$7:$J$499)</f>
        <v>3744.0300000000279</v>
      </c>
      <c r="AA29" s="274">
        <f>SUMIF(CERES!$B$7:$B$500,'Summary sales'!$A29,CERES!$J$7:$J$500)</f>
        <v>9214.8899999996647</v>
      </c>
      <c r="AB29" s="274">
        <f>SUMIF(KGM!$B$7:$B$500,'Summary sales'!$A29,KGM!$J$7:$J$500)</f>
        <v>1292.3099999999395</v>
      </c>
      <c r="AC29" s="274">
        <f>SUMIF(ALT!$B$7:$B$119,'Summary sales'!$A29,ALT!$M$7:$M$119)</f>
        <v>811.22999999998137</v>
      </c>
      <c r="AD29" s="268">
        <f ca="1">SUMIF(IDP!$B$7:$B$126,'Summary sales'!$A29,IDP!$O$7:$O$125)</f>
        <v>5187.3</v>
      </c>
      <c r="AE29" s="268">
        <f>SUMIF(FSI!$B$7:$B$501,'Summary sales'!$A29,FSI!$J$7:$J$501)</f>
        <v>0</v>
      </c>
      <c r="AF29" s="274">
        <f>SUMIF(EBM!$B$7:$B$499,'Summary sales'!$A29,EBM!$J$7:$J$499)</f>
        <v>45.722999999998137</v>
      </c>
      <c r="AG29" s="268">
        <f>SUMIF(CISF!$B$7:$B$499,'Summary sales'!$A29,CISF!$J$7:$J$499)</f>
        <v>200.90000000037253</v>
      </c>
      <c r="AH29" s="268">
        <f>SUMIF(HANKOOK!$B$7:$B$498,'Summary sales'!$A29,HANKOOK!$J$7:$J$498)</f>
        <v>0</v>
      </c>
      <c r="AI29" s="268">
        <f>SUMIF(PUJ!$B$7:$B$500,'Summary sales'!$A29,PUJ!$J$7:$J$500)</f>
        <v>4156.3000000007451</v>
      </c>
      <c r="AJ29" s="268">
        <f>SUMIF(TORABIKACIKUPA!$B$7:$B$493,'Summary sales'!$A29,TORABIKACIKUPA!$L$7:$L$493)</f>
        <v>0</v>
      </c>
      <c r="AK29" s="268">
        <f>SUMIF(TORABIKAHF!$B$7:$B$504,'Summary sales'!$A29,TORABIKAHF!$L$7:$L$504)</f>
        <v>0</v>
      </c>
      <c r="AL29" s="268">
        <f>SUMIF(TORABIKAIC!$B$7:$B$492,'Summary sales'!$A29,TORABIKAIC!$L$7:$L$492)</f>
        <v>0</v>
      </c>
      <c r="AM29" s="268">
        <f>SUMIF(KALBEE!$B$7:$B$500,'Summary sales'!$A29,KALBEE!$J$7:$J$500)</f>
        <v>7644.2999999998137</v>
      </c>
      <c r="AN29" s="268">
        <f>SUMIF(TOYOBO!$B$7:$B$479,'Summary sales'!$A29,TOYOBO!$O$7:$O$479)</f>
        <v>0</v>
      </c>
      <c r="AO29" s="268">
        <f>SUMIF(SWS!$B$7:$B$483,'Summary sales'!$A29,SWS!$P$7:$P$483)</f>
        <v>0</v>
      </c>
      <c r="AP29" s="268">
        <f>SUMIF(KSN!$B$7:$B$482,'Summary sales'!$A29,KSN!$J$7:$J$482)</f>
        <v>5972.93</v>
      </c>
      <c r="AQ29" s="268">
        <f>SUMIF(UMI!$B$7:$B$500,'Summary sales'!$A29,UMI!$J$7:$J$500)</f>
        <v>14238.041999995708</v>
      </c>
      <c r="AR29" s="268">
        <f>SUMIF(IPT!$B$7:$B$499,'Summary sales'!$A29,IPT!$J$7:$J$499)</f>
        <v>2755.070000000298</v>
      </c>
      <c r="AS29" s="268">
        <f>SUMIF(KBRU!$B$8:$B$500,'Summary sales'!$A29,KBRU!$J$8:$J$500)</f>
        <v>0</v>
      </c>
      <c r="AT29" s="268">
        <f>SUMIF(AMI!$B$7:$B$499,'Summary sales'!$A29,AMI!$J$7:$J$499)</f>
        <v>7374.1200000001118</v>
      </c>
      <c r="AU29" s="268">
        <f>SUMIF(KA!$B$7:$B$500,'Summary sales'!$A29,KA!$J$7:$J$500)</f>
        <v>2360.2099999999919</v>
      </c>
      <c r="AV29" s="268">
        <f>SUMIF(KTN!$B$7:$B$499,'Summary sales'!$A29,KTN!$J$7:$J$499)</f>
        <v>1169.4099999999162</v>
      </c>
      <c r="AW29" s="268">
        <f>SUMIF(TOMIMOTO!$B$7:$B$499,'Summary sales'!$A29,TOMIMOTO!$J$7:$J$499)</f>
        <v>2186.7600000000093</v>
      </c>
      <c r="AX29" s="268">
        <f>SUMIF(NIAGAGARAM!$B$7:$B$501,'Summary sales'!$A29,NIAGAGARAM!$J$7:$J$501)</f>
        <v>1164.2399999999907</v>
      </c>
      <c r="AY29" s="268">
        <f>SUMIF('PCI84'!$B$7:$B$500,'Summary sales'!$A29,'PCI84'!$J$7:$J$500)</f>
        <v>10925.859999999404</v>
      </c>
      <c r="AZ29" s="268">
        <f>SUMIF(PCIM!$B$7:$B$500,'Summary sales'!$A29,PCIM!$J$7:$J$500)</f>
        <v>2319.0699999998324</v>
      </c>
      <c r="BA29" s="268">
        <f>SUMIF(INDOFOOD!$B$7:$B$501,'Summary sales'!$A29,INDOFOOD!$J$7:$J$501)</f>
        <v>0</v>
      </c>
      <c r="BB29" s="268">
        <f>SUMIF(HCI!$B$7:$B$499,'Summary sales'!$A29,HCI!$J$7:$J$499)</f>
        <v>8053.5200000000186</v>
      </c>
      <c r="BC29" s="268">
        <f>SUMIF(DIC!$B$7:$B$499,'Summary sales'!$A29,DIC!$J$7:$J$499)</f>
        <v>7252.4299999999348</v>
      </c>
      <c r="BD29" s="268">
        <f>SUMIF(ASAHIMAS!$B$7:$B$499,'Summary sales'!$A29,ASAHIMAS!$J$7:$J$499)</f>
        <v>47511.189999999478</v>
      </c>
      <c r="BE29" s="268">
        <f>SUMIF('ABC KOGEN'!B28:B59,'Summary sales'!$A29,'ABC KOGEN'!J28:J59)</f>
        <v>6332.5</v>
      </c>
      <c r="BF29" s="268">
        <f>SUMIF(ADP!$B$7:$B$499,'Summary sales'!$A29,ADP!$J$7:$J$499)</f>
        <v>1234.6700000000055</v>
      </c>
      <c r="BG29" s="268">
        <f>SUMIF(Tongtji!$B$8:$B$500,'Summary sales'!$A29,Tongtji!$J$8:$J$500)</f>
        <v>3107</v>
      </c>
      <c r="BH29" s="268">
        <f>SUMIF(CITYMALL!$B$7:$B$500,'Summary sales'!$A29,CITYMALL!$K$7:$K$500)</f>
        <v>0</v>
      </c>
      <c r="BI29" s="268">
        <f>SUMIF(PA!$B$7:$B$499,'Summary sales'!$A29,PA!$J$7:$J$499)</f>
        <v>909.47999999998137</v>
      </c>
      <c r="BJ29" s="268">
        <f>SUMIF(RB!$B$7:$B$499,'Summary sales'!$A29,RB!$J$7:$J$499)</f>
        <v>0</v>
      </c>
      <c r="BK29" s="268">
        <f>SUMIF(GFATOM!$B$7:$B$500,'Summary sales'!$A29,GFATOM!$J$7:$J$500)</f>
        <v>1868.9499999999534</v>
      </c>
      <c r="BL29" s="268">
        <f>SUMIF(GFKULIT!$B$7:$B$500,'Summary sales'!$A29,GFKULIT!$J$7:$J$500)</f>
        <v>0</v>
      </c>
      <c r="BM29" s="268">
        <f>SUMIF(SPJES!$B$7:$B$492,'Summary sales'!$A29,SPJES!$N$7:$N$492)</f>
        <v>0</v>
      </c>
      <c r="BN29" s="268">
        <f>SUMIF(HSK!$B$7:$B$500,'Summary sales'!$A29,HSK!$N$7:$N$500)</f>
        <v>0</v>
      </c>
      <c r="BO29" s="268">
        <f>SUMIF(SDM!$B$7:$B$499,'Summary sales'!$A29,SDM!$J$7:$J$499)</f>
        <v>1550.3599999998696</v>
      </c>
      <c r="BP29" s="268">
        <f>SUMIF(HANKOOK!$B$7:$B$500,'Summary sales'!$A29,HANKOOK!$J$7:$J$500)</f>
        <v>0</v>
      </c>
      <c r="BQ29" s="268">
        <f>SUMIF(JARGAS!$B$7:$B$499,'Summary sales'!$A29,JARGAS!$J$7:$J$499)</f>
        <v>1956.2580000000307</v>
      </c>
      <c r="BR29" s="268">
        <f>SUMIF(SBI!$B$7:$B$499,'Summary sales'!$A29,SBI!$J$7:$J$499)</f>
        <v>3315.4500000001863</v>
      </c>
      <c r="BS29" s="268">
        <f>SUMIF(JIUQI!$B$7:$B$472,'Summary sales'!$A29,JIUQI!$O$7:$O$472)</f>
        <v>0</v>
      </c>
      <c r="BT29" s="268">
        <f>SUMIF(SPGLOBAL!$B$7:$B$507,'Summary sales'!$A29,SPGLOBAL!$M$7:$M$507)</f>
        <v>4688.9380000010133</v>
      </c>
    </row>
    <row r="30" spans="1:73">
      <c r="A30" s="239">
        <f t="shared" si="60"/>
        <v>46165</v>
      </c>
      <c r="B30" s="240">
        <f t="shared" ca="1" si="62"/>
        <v>0.8304211787972835</v>
      </c>
      <c r="C30" s="241">
        <f t="shared" si="58"/>
        <v>201398.480999997</v>
      </c>
      <c r="D30" s="242">
        <v>132216.63000000003</v>
      </c>
      <c r="E30" s="243">
        <v>46551.240000000005</v>
      </c>
      <c r="F30" s="243">
        <v>9069.8000000000011</v>
      </c>
      <c r="G30" s="243">
        <v>0</v>
      </c>
      <c r="H30" s="243">
        <v>13560.81099999696</v>
      </c>
      <c r="I30" s="269">
        <v>0</v>
      </c>
      <c r="J30" s="243"/>
      <c r="K30" s="269">
        <v>0</v>
      </c>
      <c r="L30" s="269"/>
      <c r="M30" s="270">
        <f t="shared" ca="1" si="59"/>
        <v>167245.56399999981</v>
      </c>
      <c r="N30" s="271">
        <f>SUMIF(CLIN!$C$7:$C$500,'Summary sales'!$A30,CLIN!$J$7:$J$500)</f>
        <v>1108.9499999999534</v>
      </c>
      <c r="O30" s="271">
        <f>SUMIF(BI!$B$7:$B$500,'Summary sales'!$A30,BI!$J$7:$J$500)</f>
        <v>883.72999999858439</v>
      </c>
      <c r="P30" s="271">
        <f>SUMIF(MKG!$B$7:$B$499,'Summary sales'!$A30,MKG!$J$7:$J$499)</f>
        <v>785.52999999979511</v>
      </c>
      <c r="Q30" s="271">
        <f>SUMIF(STM!$B$7:$B$500,'Summary sales'!$A30,STM!$J$7:$J$500)</f>
        <v>4070.1000000000931</v>
      </c>
      <c r="R30" s="271">
        <f>SUMIF(OAJ!$B$7:$B$499,'Summary sales'!$A30,OAJ!$J$7:$J$499)</f>
        <v>773.57999999995809</v>
      </c>
      <c r="S30" s="271">
        <f>SUMIF(NNI!$B$7:$B$500,'Summary sales'!$A30,NNI!$J$7:$J$500)</f>
        <v>0</v>
      </c>
      <c r="T30" s="271">
        <f>SUMIF(SHB!$B$7:$B$499,'Summary sales'!$A30,SHB!$J$7:$J$499)</f>
        <v>0</v>
      </c>
      <c r="U30" s="271">
        <f>SUMIF(GTL!$B$7:$B$500,'Summary sales'!$A30,GTL!$J$7:$J$500)</f>
        <v>405.17999999993481</v>
      </c>
      <c r="V30" s="271">
        <f>SUMIF(TWK!$B$7:$B$500,'Summary sales'!$A30,TWK!$J$7:$J$500)</f>
        <v>360.20999999996275</v>
      </c>
      <c r="W30" s="271">
        <f>SUMIF(BYC!$B$7:$B$499,'Summary sales'!$A30,BYC!$J$7:$J$499)</f>
        <v>4808.9400000013411</v>
      </c>
      <c r="X30" s="271">
        <f>SUMIF(GFIR!$B$7:$B$40,'Summary sales'!$A30,GFIR!$J$7:$J$40)+SUMIF(GFIR2!$B$7:$B$19,'Summary sales'!$A30,GFIR2!$J$7:$J$19)</f>
        <v>4393.4499999997206</v>
      </c>
      <c r="Y30" s="271">
        <f>SUMIF(SARIMURNI!$B$7:$B$501,'Summary sales'!$A30,SARIMURNI!$J$7:$J$501)</f>
        <v>746.22999999998137</v>
      </c>
      <c r="Z30" s="271">
        <f>SUMIF(HLI!$B$7:$B$499,'Summary sales'!$A30,HLI!$J$7:$J$499)</f>
        <v>3633.9699999999721</v>
      </c>
      <c r="AA30" s="271">
        <f>SUMIF(CERES!$B$7:$B$500,'Summary sales'!$A30,CERES!$J$7:$J$500)</f>
        <v>7052.7200000002049</v>
      </c>
      <c r="AB30" s="271">
        <f>SUMIF(KGM!$B$7:$B$500,'Summary sales'!$A30,KGM!$J$7:$J$500)</f>
        <v>1304.7200000000885</v>
      </c>
      <c r="AC30" s="271">
        <f>SUMIF(ALT!$B$7:$B$119,'Summary sales'!$A30,ALT!$M$7:$M$119)</f>
        <v>665.97100000001956</v>
      </c>
      <c r="AD30" s="271">
        <f ca="1">SUMIF(IDP!$B$7:$B$126,'Summary sales'!$A30,IDP!$O$7:$O$125)</f>
        <v>5365.04</v>
      </c>
      <c r="AE30" s="271">
        <f>SUMIF(FSI!$B$7:$B$501,'Summary sales'!$A30,FSI!$J$7:$J$501)</f>
        <v>0</v>
      </c>
      <c r="AF30" s="271">
        <f>SUMIF(EBM!$B$7:$B$499,'Summary sales'!$A30,EBM!$J$7:$J$499)</f>
        <v>51.281999999991967</v>
      </c>
      <c r="AG30" s="271">
        <f>SUMIF(CISF!$B$7:$B$499,'Summary sales'!$A30,CISF!$J$7:$J$499)</f>
        <v>2801.7999999998137</v>
      </c>
      <c r="AH30" s="271">
        <f>SUMIF(HANKOOK!$B$7:$B$498,'Summary sales'!$A30,HANKOOK!$J$7:$J$498)</f>
        <v>0</v>
      </c>
      <c r="AI30" s="271">
        <f>SUMIF(PUJ!$B$7:$B$500,'Summary sales'!$A30,PUJ!$J$7:$J$500)</f>
        <v>1272</v>
      </c>
      <c r="AJ30" s="271">
        <f>SUMIF(TORABIKACIKUPA!$B$7:$B$493,'Summary sales'!$A30,TORABIKACIKUPA!$L$7:$L$493)</f>
        <v>0</v>
      </c>
      <c r="AK30" s="271">
        <f>SUMIF(TORABIKAHF!$B$7:$B$504,'Summary sales'!$A30,TORABIKAHF!$L$7:$L$504)</f>
        <v>0</v>
      </c>
      <c r="AL30" s="271">
        <f>SUMIF(TORABIKAIC!$B$7:$B$492,'Summary sales'!$A30,TORABIKAIC!$L$7:$L$492)</f>
        <v>0</v>
      </c>
      <c r="AM30" s="271">
        <f>SUMIF(KALBEE!$B$7:$B$500,'Summary sales'!$A30,KALBEE!$J$7:$J$500)</f>
        <v>8640.4000000001397</v>
      </c>
      <c r="AN30" s="271">
        <f>SUMIF(TOYOBO!$B$7:$B$479,'Summary sales'!$A30,TOYOBO!$O$7:$O$479)</f>
        <v>0</v>
      </c>
      <c r="AO30" s="271">
        <f>SUMIF(SWS!$B$7:$B$483,'Summary sales'!$A30,SWS!$P$7:$P$483)</f>
        <v>0</v>
      </c>
      <c r="AP30" s="271">
        <f>SUMIF(KSN!$B$7:$B$482,'Summary sales'!$A30,KSN!$J$7:$J$482)</f>
        <v>3018.4100000000326</v>
      </c>
      <c r="AQ30" s="271">
        <f>SUMIF(UMI!$B$7:$B$500,'Summary sales'!$A30,UMI!$J$7:$J$500)</f>
        <v>12918.484999999404</v>
      </c>
      <c r="AR30" s="271">
        <f>SUMIF(IPT!$B$7:$B$499,'Summary sales'!$A30,IPT!$J$7:$J$499)</f>
        <v>2811.019999999553</v>
      </c>
      <c r="AS30" s="271">
        <f>SUMIF(KBRU!$B$8:$B$500,'Summary sales'!$A30,KBRU!$J$8:$J$500)</f>
        <v>50.5</v>
      </c>
      <c r="AT30" s="271">
        <f>SUMIF(AMI!$B$7:$B$499,'Summary sales'!$A30,AMI!$J$7:$J$499)</f>
        <v>5704.9199999999255</v>
      </c>
      <c r="AU30" s="271">
        <f>SUMIF(KA!$B$7:$B$500,'Summary sales'!$A30,KA!$J$7:$J$500)</f>
        <v>0</v>
      </c>
      <c r="AV30" s="271">
        <f>SUMIF(KTN!$B$7:$B$499,'Summary sales'!$A30,KTN!$J$7:$J$499)</f>
        <v>1379.5800000000745</v>
      </c>
      <c r="AW30" s="271">
        <f>SUMIF(TOMIMOTO!$B$7:$B$499,'Summary sales'!$A30,TOMIMOTO!$J$7:$J$499)</f>
        <v>2061.3400000000838</v>
      </c>
      <c r="AX30" s="271">
        <f>SUMIF(NIAGAGARAM!$B$7:$B$501,'Summary sales'!$A30,NIAGAGARAM!$J$7:$J$501)</f>
        <v>0</v>
      </c>
      <c r="AY30" s="271">
        <f>SUMIF('PCI84'!$B$7:$B$500,'Summary sales'!$A30,'PCI84'!$J$7:$J$500)</f>
        <v>11335.549999999814</v>
      </c>
      <c r="AZ30" s="271">
        <f>SUMIF(PCIM!$B$7:$B$500,'Summary sales'!$A30,PCIM!$J$7:$J$500)</f>
        <v>2462.3800000001211</v>
      </c>
      <c r="BA30" s="271">
        <f>SUMIF(INDOFOOD!$B$7:$B$501,'Summary sales'!$A30,INDOFOOD!$J$7:$J$501)</f>
        <v>0</v>
      </c>
      <c r="BB30" s="271">
        <f>SUMIF(HCI!$B$7:$B$499,'Summary sales'!$A30,HCI!$J$7:$J$499)</f>
        <v>5656.1299999998882</v>
      </c>
      <c r="BC30" s="271">
        <f>SUMIF(DIC!$B$7:$B$499,'Summary sales'!$A30,DIC!$J$7:$J$499)</f>
        <v>5554.5900000000838</v>
      </c>
      <c r="BD30" s="271">
        <f>SUMIF(ASAHIMAS!$B$7:$B$499,'Summary sales'!$A30,ASAHIMAS!$J$7:$J$499)</f>
        <v>45777.700000001118</v>
      </c>
      <c r="BE30" s="271">
        <f>SUMIF('ABC KOGEN'!B29:B60,'Summary sales'!$A30,'ABC KOGEN'!J29:J60)</f>
        <v>4892.8300000000745</v>
      </c>
      <c r="BF30" s="271">
        <f>SUMIF(ADP!$B$7:$B$499,'Summary sales'!$A30,ADP!$J$7:$J$499)</f>
        <v>231.77999999999884</v>
      </c>
      <c r="BG30" s="271">
        <f>SUMIF(Tongtji!$B$8:$B$500,'Summary sales'!$A30,Tongtji!$J$8:$J$500)</f>
        <v>2904.5999999996275</v>
      </c>
      <c r="BH30" s="271">
        <f>SUMIF(CITYMALL!$B$7:$B$500,'Summary sales'!$A30,CITYMALL!$K$7:$K$500)</f>
        <v>0</v>
      </c>
      <c r="BI30" s="271">
        <f>SUMIF(PA!$B$7:$B$499,'Summary sales'!$A30,PA!$J$7:$J$499)</f>
        <v>871.18000000005122</v>
      </c>
      <c r="BJ30" s="271">
        <f>SUMIF(RB!$B$7:$B$499,'Summary sales'!$A30,RB!$J$7:$J$499)</f>
        <v>0</v>
      </c>
      <c r="BK30" s="271">
        <f>SUMIF(GFATOM!$B$7:$B$500,'Summary sales'!$A30,GFATOM!$J$7:$J$500)</f>
        <v>413.38999999989755</v>
      </c>
      <c r="BL30" s="271">
        <f>SUMIF(GFKULIT!$B$7:$B$500,'Summary sales'!$A30,GFKULIT!$J$7:$J$500)</f>
        <v>0</v>
      </c>
      <c r="BM30" s="271">
        <f>SUMIF(SPJES!$B$7:$B$492,'Summary sales'!$A30,SPJES!$N$7:$N$492)</f>
        <v>0</v>
      </c>
      <c r="BN30" s="271">
        <f>SUMIF(HSK!$B$7:$B$500,'Summary sales'!$A30,HSK!$N$7:$N$500)</f>
        <v>0</v>
      </c>
      <c r="BO30" s="271">
        <f>SUMIF(SDM!$B$7:$B$499,'Summary sales'!$A30,SDM!$J$7:$J$499)</f>
        <v>0</v>
      </c>
      <c r="BP30" s="271">
        <f>SUMIF(HANKOOK!$B$7:$B$500,'Summary sales'!$A30,HANKOOK!$J$7:$J$500)</f>
        <v>0</v>
      </c>
      <c r="BQ30" s="271">
        <f>SUMIF(JARGAS!$B$7:$B$499,'Summary sales'!$A30,JARGAS!$J$7:$J$499)</f>
        <v>1813.4689999999246</v>
      </c>
      <c r="BR30" s="271">
        <f>SUMIF(SBI!$B$7:$B$499,'Summary sales'!$A30,SBI!$J$7:$J$499)</f>
        <v>3664.2099999999627</v>
      </c>
      <c r="BS30" s="271">
        <f>SUMIF(JIUQI!$B$7:$B$472,'Summary sales'!$A30,JIUQI!$O$7:$O$472)</f>
        <v>0</v>
      </c>
      <c r="BT30" s="271">
        <f>SUMIF(SPGLOBAL!$B$7:$B$507,'Summary sales'!$A30,SPGLOBAL!$M$7:$M$507)</f>
        <v>4599.6970000006258</v>
      </c>
    </row>
    <row r="31" spans="1:73">
      <c r="A31" s="234">
        <f t="shared" si="60"/>
        <v>46166</v>
      </c>
      <c r="B31" s="247">
        <f t="shared" ca="1" si="62"/>
        <v>0.80954491128598471</v>
      </c>
      <c r="C31" s="248">
        <f t="shared" si="58"/>
        <v>175200.89499999944</v>
      </c>
      <c r="D31" s="237">
        <v>115021.73000000003</v>
      </c>
      <c r="E31" s="244">
        <v>41794.06</v>
      </c>
      <c r="F31" s="238">
        <v>5173.51</v>
      </c>
      <c r="G31" s="244">
        <v>0</v>
      </c>
      <c r="H31" s="244">
        <v>9174.234999999404</v>
      </c>
      <c r="I31" s="265">
        <v>4037.36</v>
      </c>
      <c r="J31" s="244"/>
      <c r="K31" s="265">
        <v>0</v>
      </c>
      <c r="L31" s="265"/>
      <c r="M31" s="267">
        <f t="shared" ca="1" si="59"/>
        <v>141832.99299999967</v>
      </c>
      <c r="N31" s="268">
        <f>SUMIF(CLIN!$C$7:$C$500,'Summary sales'!$A31,CLIN!$J$7:$J$500)</f>
        <v>640.63999999989755</v>
      </c>
      <c r="O31" s="274">
        <f>SUMIF(BI!$B$7:$B$500,'Summary sales'!$A31,BI!$J$7:$J$500)</f>
        <v>564.45000000111759</v>
      </c>
      <c r="P31" s="274">
        <f>SUMIF(MKG!$B$7:$B$499,'Summary sales'!$A31,MKG!$J$7:$J$499)</f>
        <v>528.81000000005588</v>
      </c>
      <c r="Q31" s="268">
        <f>SUMIF(STM!$B$7:$B$500,'Summary sales'!$A31,STM!$J$7:$J$500)</f>
        <v>4804.1000000000931</v>
      </c>
      <c r="R31" s="274">
        <f>SUMIF(OAJ!$B$7:$B$499,'Summary sales'!$A31,OAJ!$J$7:$J$499)</f>
        <v>510.60999999998603</v>
      </c>
      <c r="S31" s="274">
        <f>SUMIF(NNI!$B$7:$B$500,'Summary sales'!$A31,NNI!$J$7:$J$500)</f>
        <v>0</v>
      </c>
      <c r="T31" s="274">
        <f>SUMIF(SHB!$B$7:$B$499,'Summary sales'!$A31,SHB!$J$7:$J$499)</f>
        <v>0</v>
      </c>
      <c r="U31" s="274">
        <f>SUMIF(GTL!$B$7:$B$500,'Summary sales'!$A31,GTL!$J$7:$J$500)</f>
        <v>440.56000000005588</v>
      </c>
      <c r="V31" s="274">
        <f>SUMIF(TWK!$B$7:$B$500,'Summary sales'!$A31,TWK!$J$7:$J$500)</f>
        <v>441.40000000002328</v>
      </c>
      <c r="W31" s="268">
        <f>SUMIF(BYC!$B$7:$B$499,'Summary sales'!$A31,BYC!$J$7:$J$499)</f>
        <v>0</v>
      </c>
      <c r="X31" s="274">
        <f>SUMIF(GFIR!$B$7:$B$40,'Summary sales'!$A31,GFIR!$J$7:$J$40)+SUMIF(GFIR2!$B$7:$B$19,'Summary sales'!$A31,GFIR2!$J$7:$J$19)</f>
        <v>4634.6000000000931</v>
      </c>
      <c r="Y31" s="274">
        <f>SUMIF(SARIMURNI!$B$7:$B$501,'Summary sales'!$A31,SARIMURNI!$J$7:$J$501)</f>
        <v>91</v>
      </c>
      <c r="Z31" s="268">
        <f>SUMIF(HLI!$B$7:$B$499,'Summary sales'!$A31,HLI!$J$7:$J$499)</f>
        <v>3763.0699999998324</v>
      </c>
      <c r="AA31" s="274">
        <f>SUMIF(CERES!$B$7:$B$500,'Summary sales'!$A31,CERES!$J$7:$J$500)</f>
        <v>4327.7999999998137</v>
      </c>
      <c r="AB31" s="274">
        <f>SUMIF(KGM!$B$7:$B$500,'Summary sales'!$A31,KGM!$J$7:$J$500)</f>
        <v>1278.25</v>
      </c>
      <c r="AC31" s="274">
        <f>SUMIF(ALT!$B$7:$B$119,'Summary sales'!$A31,ALT!$M$7:$M$119)</f>
        <v>0</v>
      </c>
      <c r="AD31" s="268">
        <f ca="1">SUMIF(IDP!$B$7:$B$126,'Summary sales'!$A31,IDP!$O$7:$O$125)</f>
        <v>0</v>
      </c>
      <c r="AE31" s="268">
        <f>SUMIF(FSI!$B$7:$B$501,'Summary sales'!$A31,FSI!$J$7:$J$501)</f>
        <v>0</v>
      </c>
      <c r="AF31" s="274">
        <f>SUMIF(EBM!$B$7:$B$499,'Summary sales'!$A31,EBM!$J$7:$J$499)</f>
        <v>42.044000000008964</v>
      </c>
      <c r="AG31" s="268">
        <f>SUMIF(CISF!$B$7:$B$499,'Summary sales'!$A31,CISF!$J$7:$J$499)</f>
        <v>16.100000000093132</v>
      </c>
      <c r="AH31" s="268">
        <f>SUMIF(HANKOOK!$B$7:$B$498,'Summary sales'!$A31,HANKOOK!$J$7:$J$498)</f>
        <v>0</v>
      </c>
      <c r="AI31" s="268">
        <f>SUMIF(PUJ!$B$7:$B$500,'Summary sales'!$A31,PUJ!$J$7:$J$500)</f>
        <v>0</v>
      </c>
      <c r="AJ31" s="268">
        <f>SUMIF(TORABIKACIKUPA!$B$7:$B$493,'Summary sales'!$A31,TORABIKACIKUPA!$L$7:$L$493)</f>
        <v>0</v>
      </c>
      <c r="AK31" s="268">
        <f>SUMIF(TORABIKAHF!$B$7:$B$504,'Summary sales'!$A31,TORABIKAHF!$L$7:$L$504)</f>
        <v>0</v>
      </c>
      <c r="AL31" s="268">
        <f>SUMIF(TORABIKAIC!$B$7:$B$492,'Summary sales'!$A31,TORABIKAIC!$L$7:$L$492)</f>
        <v>0</v>
      </c>
      <c r="AM31" s="268">
        <f>SUMIF(KALBEE!$B$7:$B$500,'Summary sales'!$A31,KALBEE!$J$7:$J$500)</f>
        <v>9513.5999999998603</v>
      </c>
      <c r="AN31" s="268">
        <f>SUMIF(TOYOBO!$B$7:$B$479,'Summary sales'!$A31,TOYOBO!$O$7:$O$479)</f>
        <v>0</v>
      </c>
      <c r="AO31" s="268">
        <f>SUMIF(SWS!$B$7:$B$483,'Summary sales'!$A31,SWS!$P$7:$P$483)</f>
        <v>0</v>
      </c>
      <c r="AP31" s="268">
        <f>SUMIF(KSN!$B$7:$B$482,'Summary sales'!$A31,KSN!$J$7:$J$482)</f>
        <v>2832.8399999999674</v>
      </c>
      <c r="AQ31" s="268">
        <f>SUMIF(UMI!$B$7:$B$500,'Summary sales'!$A31,UMI!$J$7:$J$500)</f>
        <v>11290.587999999523</v>
      </c>
      <c r="AR31" s="268">
        <f>SUMIF(IPT!$B$7:$B$499,'Summary sales'!$A31,IPT!$J$7:$J$499)</f>
        <v>1100.0300000002608</v>
      </c>
      <c r="AS31" s="268">
        <f>SUMIF(KBRU!$B$8:$B$500,'Summary sales'!$A31,KBRU!$J$8:$J$500)</f>
        <v>0</v>
      </c>
      <c r="AT31" s="268">
        <f>SUMIF(AMI!$B$7:$B$499,'Summary sales'!$A31,AMI!$J$7:$J$499)</f>
        <v>690.23000000044703</v>
      </c>
      <c r="AU31" s="268">
        <f>SUMIF(KA!$B$7:$B$500,'Summary sales'!$A31,KA!$J$7:$J$500)</f>
        <v>0</v>
      </c>
      <c r="AV31" s="268">
        <f>SUMIF(KTN!$B$7:$B$499,'Summary sales'!$A31,KTN!$J$7:$J$499)</f>
        <v>1254.3999999999069</v>
      </c>
      <c r="AW31" s="268">
        <f>SUMIF(TOMIMOTO!$B$7:$B$499,'Summary sales'!$A31,TOMIMOTO!$J$7:$J$499)</f>
        <v>2106.7599999998929</v>
      </c>
      <c r="AX31" s="268">
        <f>SUMIF(NIAGAGARAM!$B$7:$B$501,'Summary sales'!$A31,NIAGAGARAM!$J$7:$J$501)</f>
        <v>37.720000000088476</v>
      </c>
      <c r="AY31" s="268">
        <f>SUMIF('PCI84'!$B$7:$B$500,'Summary sales'!$A31,'PCI84'!$J$7:$J$500)</f>
        <v>9891.7099999999627</v>
      </c>
      <c r="AZ31" s="268">
        <f>SUMIF(PCIM!$B$7:$B$500,'Summary sales'!$A31,PCIM!$J$7:$J$500)</f>
        <v>2063.1499999999069</v>
      </c>
      <c r="BA31" s="268">
        <f>SUMIF(INDOFOOD!$B$7:$B$501,'Summary sales'!$A31,INDOFOOD!$J$7:$J$501)</f>
        <v>0</v>
      </c>
      <c r="BB31" s="268">
        <f>SUMIF(HCI!$B$7:$B$499,'Summary sales'!$A31,HCI!$J$7:$J$499)</f>
        <v>2065.1800000001676</v>
      </c>
      <c r="BC31" s="268">
        <f>SUMIF(DIC!$B$7:$B$499,'Summary sales'!$A31,DIC!$J$7:$J$499)</f>
        <v>5478.4699999999721</v>
      </c>
      <c r="BD31" s="268">
        <f>SUMIF(ASAHIMAS!$B$7:$B$499,'Summary sales'!$A31,ASAHIMAS!$J$7:$J$499)</f>
        <v>44226.979999998584</v>
      </c>
      <c r="BE31" s="268">
        <f>SUMIF('ABC KOGEN'!B30:B61,'Summary sales'!$A31,'ABC KOGEN'!J30:J61)</f>
        <v>4726.089999999851</v>
      </c>
      <c r="BF31" s="268">
        <f>SUMIF(ADP!$B$7:$B$499,'Summary sales'!$A31,ADP!$J$7:$J$499)</f>
        <v>0</v>
      </c>
      <c r="BG31" s="268">
        <f>SUMIF(Tongtji!$B$8:$B$500,'Summary sales'!$A31,Tongtji!$J$8:$J$500)</f>
        <v>3595.1000000005588</v>
      </c>
      <c r="BH31" s="268">
        <f>SUMIF(CITYMALL!$B$7:$B$500,'Summary sales'!$A31,CITYMALL!$K$7:$K$500)</f>
        <v>0</v>
      </c>
      <c r="BI31" s="268">
        <f>SUMIF(PA!$B$7:$B$499,'Summary sales'!$A31,PA!$J$7:$J$499)</f>
        <v>745.5899999999674</v>
      </c>
      <c r="BJ31" s="268">
        <f>SUMIF(RB!$B$7:$B$499,'Summary sales'!$A31,RB!$J$7:$J$499)</f>
        <v>0</v>
      </c>
      <c r="BK31" s="268">
        <f>SUMIF(GFATOM!$B$7:$B$500,'Summary sales'!$A31,GFATOM!$J$7:$J$500)</f>
        <v>0</v>
      </c>
      <c r="BL31" s="268">
        <f>SUMIF(GFKULIT!$B$7:$B$500,'Summary sales'!$A31,GFKULIT!$J$7:$J$500)</f>
        <v>0</v>
      </c>
      <c r="BM31" s="268">
        <f>SUMIF(SPJES!$B$7:$B$492,'Summary sales'!$A31,SPJES!$N$7:$N$492)</f>
        <v>0</v>
      </c>
      <c r="BN31" s="268">
        <f>SUMIF(HSK!$B$7:$B$500,'Summary sales'!$A31,HSK!$N$7:$N$500)</f>
        <v>0</v>
      </c>
      <c r="BO31" s="268">
        <f>SUMIF(SDM!$B$7:$B$499,'Summary sales'!$A31,SDM!$J$7:$J$499)</f>
        <v>0</v>
      </c>
      <c r="BP31" s="268">
        <f>SUMIF(HANKOOK!$B$7:$B$500,'Summary sales'!$A31,HANKOOK!$J$7:$J$500)</f>
        <v>0</v>
      </c>
      <c r="BQ31" s="268">
        <f>SUMIF(JARGAS!$B$7:$B$499,'Summary sales'!$A31,JARGAS!$J$7:$J$499)</f>
        <v>1798.0610000001034</v>
      </c>
      <c r="BR31" s="268">
        <f>SUMIF(SBI!$B$7:$B$499,'Summary sales'!$A31,SBI!$J$7:$J$499)</f>
        <v>2615.1299999998882</v>
      </c>
      <c r="BS31" s="268">
        <f>SUMIF(JIUQI!$B$7:$B$472,'Summary sales'!$A31,JIUQI!$O$7:$O$472)</f>
        <v>0</v>
      </c>
      <c r="BT31" s="268">
        <f>SUMIF(SPGLOBAL!$B$7:$B$507,'Summary sales'!$A31,SPGLOBAL!$M$7:$M$507)</f>
        <v>13717.929999999702</v>
      </c>
    </row>
    <row r="32" spans="1:73">
      <c r="A32" s="239">
        <f t="shared" si="60"/>
        <v>46167</v>
      </c>
      <c r="B32" s="240">
        <f t="shared" ca="1" si="62"/>
        <v>1.371111943578297</v>
      </c>
      <c r="C32" s="241">
        <f t="shared" si="58"/>
        <v>158783.70400000067</v>
      </c>
      <c r="D32" s="242">
        <v>99830.340000000026</v>
      </c>
      <c r="E32" s="243">
        <v>43926.34</v>
      </c>
      <c r="F32" s="243">
        <v>10496.02</v>
      </c>
      <c r="G32" s="243">
        <v>0</v>
      </c>
      <c r="H32" s="243">
        <v>4531.0040000006557</v>
      </c>
      <c r="I32" s="269">
        <v>0</v>
      </c>
      <c r="J32" s="243"/>
      <c r="K32" s="269">
        <v>0</v>
      </c>
      <c r="L32" s="269"/>
      <c r="M32" s="270">
        <f t="shared" ca="1" si="59"/>
        <v>217710.23300000193</v>
      </c>
      <c r="N32" s="271">
        <f>SUMIF(CLIN!$C$7:$C$500,'Summary sales'!$A32,CLIN!$J$7:$J$500)</f>
        <v>1105.8900000001304</v>
      </c>
      <c r="O32" s="271">
        <f>SUMIF(BI!$B$7:$B$500,'Summary sales'!$A32,BI!$J$7:$J$500)</f>
        <v>1873.070000000298</v>
      </c>
      <c r="P32" s="271">
        <f>SUMIF(MKG!$B$7:$B$499,'Summary sales'!$A32,MKG!$J$7:$J$499)</f>
        <v>1068.8700000001118</v>
      </c>
      <c r="Q32" s="271">
        <f>SUMIF(STM!$B$7:$B$500,'Summary sales'!$A32,STM!$J$7:$J$500)</f>
        <v>4097.5</v>
      </c>
      <c r="R32" s="271">
        <f>SUMIF(OAJ!$B$7:$B$499,'Summary sales'!$A32,OAJ!$J$7:$J$499)</f>
        <v>985.28000000002794</v>
      </c>
      <c r="S32" s="271">
        <f>SUMIF(NNI!$B$7:$B$500,'Summary sales'!$A32,NNI!$J$7:$J$500)</f>
        <v>0</v>
      </c>
      <c r="T32" s="271">
        <f>SUMIF(SHB!$B$7:$B$499,'Summary sales'!$A32,SHB!$J$7:$J$499)</f>
        <v>0</v>
      </c>
      <c r="U32" s="271">
        <f>SUMIF(GTL!$B$7:$B$500,'Summary sales'!$A32,GTL!$J$7:$J$500)</f>
        <v>968.71999999997206</v>
      </c>
      <c r="V32" s="271">
        <f>SUMIF(TWK!$B$7:$B$500,'Summary sales'!$A32,TWK!$J$7:$J$500)</f>
        <v>788.61999999999534</v>
      </c>
      <c r="W32" s="271">
        <f>SUMIF(BYC!$B$7:$B$499,'Summary sales'!$A32,BYC!$J$7:$J$499)</f>
        <v>6502.0299999993294</v>
      </c>
      <c r="X32" s="271">
        <f>SUMIF(GFIR!$B$7:$B$40,'Summary sales'!$A32,GFIR!$J$7:$J$40)+SUMIF(GFIR2!$B$7:$B$19,'Summary sales'!$A32,GFIR2!$J$7:$J$19)</f>
        <v>6045.0300000002608</v>
      </c>
      <c r="Y32" s="271">
        <f>SUMIF(SARIMURNI!$B$7:$B$501,'Summary sales'!$A32,SARIMURNI!$J$7:$J$501)</f>
        <v>1524.8100000000559</v>
      </c>
      <c r="Z32" s="271">
        <f>SUMIF(HLI!$B$7:$B$499,'Summary sales'!$A32,HLI!$J$7:$J$499)</f>
        <v>3746.8100000000559</v>
      </c>
      <c r="AA32" s="271">
        <f>SUMIF(CERES!$B$7:$B$500,'Summary sales'!$A32,CERES!$J$7:$J$500)</f>
        <v>8828.9599999999627</v>
      </c>
      <c r="AB32" s="271">
        <f>SUMIF(KGM!$B$7:$B$500,'Summary sales'!$A32,KGM!$J$7:$J$500)</f>
        <v>1371.5899999999674</v>
      </c>
      <c r="AC32" s="271">
        <f>SUMIF(ALT!$B$7:$B$119,'Summary sales'!$A32,ALT!$M$7:$M$119)</f>
        <v>1522.923000000068</v>
      </c>
      <c r="AD32" s="271">
        <f ca="1">SUMIF(IDP!$B$7:$B$126,'Summary sales'!$A32,IDP!$O$7:$O$125)</f>
        <v>5382.25</v>
      </c>
      <c r="AE32" s="271">
        <f>SUMIF(FSI!$B$7:$B$501,'Summary sales'!$A32,FSI!$J$7:$J$501)</f>
        <v>0</v>
      </c>
      <c r="AF32" s="271">
        <f>SUMIF(EBM!$B$7:$B$499,'Summary sales'!$A32,EBM!$J$7:$J$499)</f>
        <v>52.360999999989872</v>
      </c>
      <c r="AG32" s="271">
        <f>SUMIF(CISF!$B$7:$B$499,'Summary sales'!$A32,CISF!$J$7:$J$499)</f>
        <v>3634.7999999998137</v>
      </c>
      <c r="AH32" s="271">
        <f>SUMIF(HANKOOK!$B$7:$B$498,'Summary sales'!$A32,HANKOOK!$J$7:$J$498)</f>
        <v>0</v>
      </c>
      <c r="AI32" s="271">
        <f>SUMIF(PUJ!$B$7:$B$500,'Summary sales'!$A32,PUJ!$J$7:$J$500)</f>
        <v>5429.5999999996275</v>
      </c>
      <c r="AJ32" s="271">
        <f>SUMIF(TORABIKACIKUPA!$B$7:$B$493,'Summary sales'!$A32,TORABIKACIKUPA!$L$7:$L$493)</f>
        <v>0</v>
      </c>
      <c r="AK32" s="271">
        <f>SUMIF(TORABIKAHF!$B$7:$B$504,'Summary sales'!$A32,TORABIKAHF!$L$7:$L$504)</f>
        <v>0</v>
      </c>
      <c r="AL32" s="271">
        <f>SUMIF(TORABIKAIC!$B$7:$B$492,'Summary sales'!$A32,TORABIKAIC!$L$7:$L$492)</f>
        <v>0</v>
      </c>
      <c r="AM32" s="271">
        <f>SUMIF(KALBEE!$B$7:$B$500,'Summary sales'!$A32,KALBEE!$J$7:$J$500)</f>
        <v>12355.40000000014</v>
      </c>
      <c r="AN32" s="271">
        <f>SUMIF(TOYOBO!$B$7:$B$479,'Summary sales'!$A32,TOYOBO!$O$7:$O$479)</f>
        <v>0</v>
      </c>
      <c r="AO32" s="271">
        <f>SUMIF(SWS!$B$7:$B$483,'Summary sales'!$A32,SWS!$P$7:$P$483)</f>
        <v>0</v>
      </c>
      <c r="AP32" s="271">
        <f>SUMIF(KSN!$B$7:$B$482,'Summary sales'!$A32,KSN!$J$7:$J$482)</f>
        <v>4698.1300000000047</v>
      </c>
      <c r="AQ32" s="271">
        <f>SUMIF(UMI!$B$7:$B$500,'Summary sales'!$A32,UMI!$J$7:$J$500)</f>
        <v>16083.247000001371</v>
      </c>
      <c r="AR32" s="271">
        <f>SUMIF(IPT!$B$7:$B$499,'Summary sales'!$A32,IPT!$J$7:$J$499)</f>
        <v>1308.320000000298</v>
      </c>
      <c r="AS32" s="271">
        <f>SUMIF(KBRU!$B$8:$B$500,'Summary sales'!$A32,KBRU!$J$8:$J$500)</f>
        <v>916.08000000007451</v>
      </c>
      <c r="AT32" s="271">
        <f>SUMIF(AMI!$B$7:$B$499,'Summary sales'!$A32,AMI!$J$7:$J$499)</f>
        <v>7718.0599999995902</v>
      </c>
      <c r="AU32" s="271">
        <f>SUMIF(KA!$B$7:$B$500,'Summary sales'!$A32,KA!$J$7:$J$500)</f>
        <v>2458.9500000000116</v>
      </c>
      <c r="AV32" s="271">
        <f>SUMIF(KTN!$B$7:$B$499,'Summary sales'!$A32,KTN!$J$7:$J$499)</f>
        <v>1379.1000000000931</v>
      </c>
      <c r="AW32" s="271">
        <f>SUMIF(TOMIMOTO!$B$7:$B$499,'Summary sales'!$A32,TOMIMOTO!$J$7:$J$499)</f>
        <v>2219.6100000001024</v>
      </c>
      <c r="AX32" s="271">
        <f>SUMIF(NIAGAGARAM!$B$7:$B$501,'Summary sales'!$A32,NIAGAGARAM!$J$7:$J$501)</f>
        <v>1355.7799999999115</v>
      </c>
      <c r="AY32" s="271">
        <f>SUMIF('PCI84'!$B$7:$B$500,'Summary sales'!$A32,'PCI84'!$J$7:$J$500)</f>
        <v>12850.700000000186</v>
      </c>
      <c r="AZ32" s="271">
        <f>SUMIF(PCIM!$B$7:$B$500,'Summary sales'!$A32,PCIM!$J$7:$J$500)</f>
        <v>2319.8900000001304</v>
      </c>
      <c r="BA32" s="271">
        <f>SUMIF(INDOFOOD!$B$7:$B$501,'Summary sales'!$A32,INDOFOOD!$J$7:$J$501)</f>
        <v>2353.6499999994412</v>
      </c>
      <c r="BB32" s="271">
        <f>SUMIF(HCI!$B$7:$B$499,'Summary sales'!$A32,HCI!$J$7:$J$499)</f>
        <v>10567.119999999879</v>
      </c>
      <c r="BC32" s="271">
        <f>SUMIF(DIC!$B$7:$B$499,'Summary sales'!$A32,DIC!$J$7:$J$499)</f>
        <v>5887.4699999999721</v>
      </c>
      <c r="BD32" s="271">
        <f>SUMIF(ASAHIMAS!$B$7:$B$499,'Summary sales'!$A32,ASAHIMAS!$J$7:$J$499)</f>
        <v>47145.010000001639</v>
      </c>
      <c r="BE32" s="271">
        <f>SUMIF('ABC KOGEN'!B31:B62,'Summary sales'!$A32,'ABC KOGEN'!J31:J62)</f>
        <v>9297.8400000000838</v>
      </c>
      <c r="BF32" s="271">
        <f>SUMIF(ADP!$B$7:$B$499,'Summary sales'!$A32,ADP!$J$7:$J$499)</f>
        <v>521.04999999999563</v>
      </c>
      <c r="BG32" s="271">
        <f>SUMIF(Tongtji!$B$8:$B$500,'Summary sales'!$A32,Tongtji!$J$8:$J$500)</f>
        <v>3377.7999999998137</v>
      </c>
      <c r="BH32" s="271">
        <f>SUMIF(CITYMALL!$B$7:$B$500,'Summary sales'!$A32,CITYMALL!$K$7:$K$500)</f>
        <v>0</v>
      </c>
      <c r="BI32" s="271">
        <f>SUMIF(PA!$B$7:$B$499,'Summary sales'!$A32,PA!$J$7:$J$499)</f>
        <v>747.57999999995809</v>
      </c>
      <c r="BJ32" s="271">
        <f>SUMIF(RB!$B$7:$B$499,'Summary sales'!$A32,RB!$J$7:$J$499)</f>
        <v>0</v>
      </c>
      <c r="BK32" s="271">
        <f>SUMIF(GFATOM!$B$7:$B$500,'Summary sales'!$A32,GFATOM!$J$7:$J$500)</f>
        <v>1520.8100000000559</v>
      </c>
      <c r="BL32" s="271">
        <f>SUMIF(GFKULIT!$B$7:$B$500,'Summary sales'!$A32,GFKULIT!$J$7:$J$500)</f>
        <v>979.81400000001304</v>
      </c>
      <c r="BM32" s="271">
        <f>SUMIF(SPJES!$B$7:$B$492,'Summary sales'!$A32,SPJES!$N$7:$N$492)</f>
        <v>0</v>
      </c>
      <c r="BN32" s="271">
        <f>SUMIF(HSK!$B$7:$B$500,'Summary sales'!$A32,HSK!$N$7:$N$500)</f>
        <v>0</v>
      </c>
      <c r="BO32" s="271">
        <f>SUMIF(SDM!$B$7:$B$499,'Summary sales'!$A32,SDM!$J$7:$J$499)</f>
        <v>1077.6200000001118</v>
      </c>
      <c r="BP32" s="271">
        <f>SUMIF(HANKOOK!$B$7:$B$500,'Summary sales'!$A32,HANKOOK!$J$7:$J$500)</f>
        <v>0</v>
      </c>
      <c r="BQ32" s="271">
        <f>SUMIF(JARGAS!$B$7:$B$499,'Summary sales'!$A32,JARGAS!$J$7:$J$499)</f>
        <v>1966.3530000000028</v>
      </c>
      <c r="BR32" s="271">
        <f>SUMIF(SBI!$B$7:$B$499,'Summary sales'!$A32,SBI!$J$7:$J$499)</f>
        <v>2501.5</v>
      </c>
      <c r="BS32" s="271">
        <f>SUMIF(JIUQI!$B$7:$B$472,'Summary sales'!$A32,JIUQI!$O$7:$O$472)</f>
        <v>0</v>
      </c>
      <c r="BT32" s="271">
        <f>SUMIF(SPGLOBAL!$B$7:$B$507,'Summary sales'!$A32,SPGLOBAL!$M$7:$M$507)</f>
        <v>9174.234999999404</v>
      </c>
    </row>
    <row r="33" spans="1:72">
      <c r="A33" s="234">
        <f t="shared" si="60"/>
        <v>46168</v>
      </c>
      <c r="B33" s="247">
        <f t="shared" ca="1" si="62"/>
        <v>0.8745727106739869</v>
      </c>
      <c r="C33" s="248">
        <f t="shared" si="58"/>
        <v>199269.54599999875</v>
      </c>
      <c r="D33" s="237">
        <v>132357.88</v>
      </c>
      <c r="E33" s="244">
        <v>45522.35</v>
      </c>
      <c r="F33" s="238">
        <v>7947.96</v>
      </c>
      <c r="G33" s="244">
        <v>0</v>
      </c>
      <c r="H33" s="244">
        <v>13441.355999998748</v>
      </c>
      <c r="I33" s="265">
        <v>0</v>
      </c>
      <c r="J33" s="238"/>
      <c r="K33" s="266">
        <v>0</v>
      </c>
      <c r="L33" s="265"/>
      <c r="M33" s="267">
        <f t="shared" ca="1" si="59"/>
        <v>174275.70699999362</v>
      </c>
      <c r="N33" s="268">
        <f>SUMIF(CLIN!$C$7:$C$500,'Summary sales'!$A33,CLIN!$J$7:$J$500)</f>
        <v>1199.6499999999069</v>
      </c>
      <c r="O33" s="274">
        <f>SUMIF(BI!$B$7:$B$500,'Summary sales'!$A33,BI!$J$7:$J$500)</f>
        <v>902.94999999925494</v>
      </c>
      <c r="P33" s="274">
        <f>SUMIF(MKG!$B$7:$B$499,'Summary sales'!$A33,MKG!$J$7:$J$499)</f>
        <v>895.16999999992549</v>
      </c>
      <c r="Q33" s="268">
        <f>SUMIF(STM!$B$7:$B$500,'Summary sales'!$A33,STM!$J$7:$J$500)</f>
        <v>685.10000000009313</v>
      </c>
      <c r="R33" s="274">
        <f>SUMIF(OAJ!$B$7:$B$499,'Summary sales'!$A33,OAJ!$J$7:$J$499)</f>
        <v>698.72999999998137</v>
      </c>
      <c r="S33" s="274">
        <f>SUMIF(NNI!$B$7:$B$500,'Summary sales'!$A33,NNI!$J$7:$J$500)</f>
        <v>0</v>
      </c>
      <c r="T33" s="274">
        <f>SUMIF(SHB!$B$7:$B$499,'Summary sales'!$A33,SHB!$J$7:$J$499)</f>
        <v>0</v>
      </c>
      <c r="U33" s="274">
        <f>SUMIF(GTL!$B$7:$B$500,'Summary sales'!$A33,GTL!$J$7:$J$500)</f>
        <v>905.0899999999674</v>
      </c>
      <c r="V33" s="274">
        <f>SUMIF(TWK!$B$7:$B$500,'Summary sales'!$A33,TWK!$J$7:$J$500)</f>
        <v>539.33000000007451</v>
      </c>
      <c r="W33" s="268">
        <f>SUMIF(BYC!$B$7:$B$499,'Summary sales'!$A33,BYC!$J$7:$J$499)</f>
        <v>5523.3100000005215</v>
      </c>
      <c r="X33" s="274">
        <f>SUMIF(GFIR!$B$7:$B$40,'Summary sales'!$A33,GFIR!$J$7:$J$40)+SUMIF(GFIR2!$B$7:$B$19,'Summary sales'!$A33,GFIR2!$J$7:$J$19)</f>
        <v>3725.019999999553</v>
      </c>
      <c r="Y33" s="274">
        <f>SUMIF(SARIMURNI!$B$7:$B$501,'Summary sales'!$A33,SARIMURNI!$J$7:$J$501)</f>
        <v>727.38999999989755</v>
      </c>
      <c r="Z33" s="268">
        <f>SUMIF(HLI!$B$7:$B$499,'Summary sales'!$A33,HLI!$J$7:$J$499)</f>
        <v>3761.3700000001118</v>
      </c>
      <c r="AA33" s="278">
        <f>SUMIF(CERES!$B$7:$B$500,'Summary sales'!$A33,CERES!$J$7:$J$500)</f>
        <v>7153.2099999999627</v>
      </c>
      <c r="AB33" s="278">
        <f>SUMIF(KGM!$B$7:$B$500,'Summary sales'!$A33,KGM!$J$7:$J$500)</f>
        <v>1405.7399999999907</v>
      </c>
      <c r="AC33" s="278">
        <f>SUMIF(ALT!$B$7:$B$119,'Summary sales'!$A33,ALT!$M$7:$M$119)</f>
        <v>1567.0349999999162</v>
      </c>
      <c r="AD33" s="268">
        <f ca="1">SUMIF(IDP!$B$7:$B$126,'Summary sales'!$A33,IDP!$O$7:$O$125)</f>
        <v>4961.3899999999994</v>
      </c>
      <c r="AE33" s="268">
        <f>SUMIF(FSI!$B$7:$B$501,'Summary sales'!$A33,FSI!$J$7:$J$501)</f>
        <v>0</v>
      </c>
      <c r="AF33" s="274">
        <f>SUMIF(EBM!$B$7:$B$499,'Summary sales'!$A33,EBM!$J$7:$J$499)</f>
        <v>55.363000000012107</v>
      </c>
      <c r="AG33" s="268">
        <f>SUMIF(CISF!$B$7:$B$499,'Summary sales'!$A33,CISF!$J$7:$J$499)</f>
        <v>2775.7000000001863</v>
      </c>
      <c r="AH33" s="268">
        <f>SUMIF(HANKOOK!$B$7:$B$498,'Summary sales'!$A33,HANKOOK!$J$7:$J$498)</f>
        <v>0</v>
      </c>
      <c r="AI33" s="268">
        <f>SUMIF(PUJ!$B$7:$B$500,'Summary sales'!$A33,PUJ!$J$7:$J$500)</f>
        <v>3339.7000000001863</v>
      </c>
      <c r="AJ33" s="268">
        <f>SUMIF(TORABIKACIKUPA!$B$7:$B$493,'Summary sales'!$A33,TORABIKACIKUPA!$L$7:$L$493)</f>
        <v>0</v>
      </c>
      <c r="AK33" s="268">
        <f>SUMIF(TORABIKAHF!$B$7:$B$504,'Summary sales'!$A33,TORABIKAHF!$L$7:$L$504)</f>
        <v>0</v>
      </c>
      <c r="AL33" s="268">
        <f>SUMIF(TORABIKAIC!$B$7:$B$492,'Summary sales'!$A33,TORABIKAIC!$L$7:$L$492)</f>
        <v>0</v>
      </c>
      <c r="AM33" s="268">
        <f>SUMIF(KALBEE!$B$7:$B$500,'Summary sales'!$A33,KALBEE!$J$7:$J$500)</f>
        <v>4990.0999999998603</v>
      </c>
      <c r="AN33" s="268">
        <f>SUMIF(TOYOBO!$B$7:$B$479,'Summary sales'!$A33,TOYOBO!$O$7:$O$479)</f>
        <v>0</v>
      </c>
      <c r="AO33" s="268">
        <f>SUMIF(SWS!$B$7:$B$483,'Summary sales'!$A33,SWS!$P$7:$P$483)</f>
        <v>0</v>
      </c>
      <c r="AP33" s="268">
        <f>SUMIF(KSN!$B$7:$B$482,'Summary sales'!$A33,KSN!$J$7:$J$482)</f>
        <v>2895.3299999999581</v>
      </c>
      <c r="AQ33" s="268">
        <f>SUMIF(UMI!$B$7:$B$500,'Summary sales'!$A33,UMI!$J$7:$J$500)</f>
        <v>9895.2459999993443</v>
      </c>
      <c r="AR33" s="268">
        <f>SUMIF(IPT!$B$7:$B$499,'Summary sales'!$A33,IPT!$J$7:$J$499)</f>
        <v>1004.2799999993294</v>
      </c>
      <c r="AS33" s="268">
        <f>SUMIF(KBRU!$B$8:$B$500,'Summary sales'!$A33,KBRU!$J$8:$J$500)</f>
        <v>888.86999999999534</v>
      </c>
      <c r="AT33" s="268">
        <f>SUMIF(AMI!$B$7:$B$499,'Summary sales'!$A33,AMI!$J$7:$J$499)</f>
        <v>6994.6900000004098</v>
      </c>
      <c r="AU33" s="268">
        <f>SUMIF(KA!$B$7:$B$500,'Summary sales'!$A33,KA!$J$7:$J$500)</f>
        <v>2292.4799999999814</v>
      </c>
      <c r="AV33" s="268">
        <f>SUMIF(KTN!$B$7:$B$499,'Summary sales'!$A33,KTN!$J$7:$J$499)</f>
        <v>0</v>
      </c>
      <c r="AW33" s="268">
        <f>SUMIF(TOMIMOTO!$B$7:$B$499,'Summary sales'!$A33,TOMIMOTO!$J$7:$J$499)</f>
        <v>2123.9799999999814</v>
      </c>
      <c r="AX33" s="268">
        <f>SUMIF(NIAGAGARAM!$B$7:$B$501,'Summary sales'!$A33,NIAGAGARAM!$J$7:$J$501)</f>
        <v>401.98000000009779</v>
      </c>
      <c r="AY33" s="268">
        <f>SUMIF('PCI84'!$B$7:$B$500,'Summary sales'!$A33,'PCI84'!$J$7:$J$500)</f>
        <v>8860.6500000003725</v>
      </c>
      <c r="AZ33" s="268">
        <f>SUMIF(PCIM!$B$7:$B$500,'Summary sales'!$A33,PCIM!$J$7:$J$500)</f>
        <v>1923.4199999999255</v>
      </c>
      <c r="BA33" s="268">
        <f>SUMIF(INDOFOOD!$B$7:$B$501,'Summary sales'!$A33,INDOFOOD!$J$7:$J$501)</f>
        <v>2447.3300000000745</v>
      </c>
      <c r="BB33" s="268">
        <f>SUMIF(HCI!$B$7:$B$499,'Summary sales'!$A33,HCI!$J$7:$J$499)</f>
        <v>6257.2800000000279</v>
      </c>
      <c r="BC33" s="268">
        <f>SUMIF(DIC!$B$7:$B$499,'Summary sales'!$A33,DIC!$J$7:$J$499)</f>
        <v>8097.2800000000279</v>
      </c>
      <c r="BD33" s="268">
        <f>SUMIF(ASAHIMAS!$B$7:$B$499,'Summary sales'!$A33,ASAHIMAS!$J$7:$J$499)</f>
        <v>40116.049999998882</v>
      </c>
      <c r="BE33" s="268">
        <f>SUMIF('ABC KOGEN'!B32:B63,'Summary sales'!$A33,'ABC KOGEN'!J32:J63)</f>
        <v>6055.9299999999348</v>
      </c>
      <c r="BF33" s="268">
        <f>SUMIF(ADP!$B$7:$B$499,'Summary sales'!$A33,ADP!$J$7:$J$499)</f>
        <v>643.42000000000553</v>
      </c>
      <c r="BG33" s="268">
        <f>SUMIF(Tongtji!$B$8:$B$500,'Summary sales'!$A33,Tongtji!$J$8:$J$500)</f>
        <v>1088.3999999994412</v>
      </c>
      <c r="BH33" s="268">
        <f>SUMIF(CITYMALL!$B$7:$B$500,'Summary sales'!$A33,CITYMALL!$K$7:$K$500)</f>
        <v>0</v>
      </c>
      <c r="BI33" s="268">
        <f>SUMIF(PA!$B$7:$B$499,'Summary sales'!$A33,PA!$J$7:$J$499)</f>
        <v>548.18000000005122</v>
      </c>
      <c r="BJ33" s="268">
        <f>SUMIF(RB!$B$7:$B$499,'Summary sales'!$A33,RB!$J$7:$J$499)</f>
        <v>0</v>
      </c>
      <c r="BK33" s="268">
        <f>SUMIF(GFATOM!$B$7:$B$500,'Summary sales'!$A33,GFATOM!$J$7:$J$500)</f>
        <v>3543.2199999999721</v>
      </c>
      <c r="BL33" s="268">
        <f>SUMIF(GFKULIT!$B$7:$B$500,'Summary sales'!$A33,GFKULIT!$J$7:$J$500)</f>
        <v>934.25199999997858</v>
      </c>
      <c r="BM33" s="268">
        <f>SUMIF(SPJES!$B$7:$B$492,'Summary sales'!$A33,SPJES!$N$7:$N$492)</f>
        <v>0</v>
      </c>
      <c r="BN33" s="268">
        <f>SUMIF(HSK!$B$7:$B$500,'Summary sales'!$A33,HSK!$N$7:$N$500)</f>
        <v>0</v>
      </c>
      <c r="BO33" s="268">
        <f>SUMIF(SDM!$B$7:$B$499,'Summary sales'!$A33,SDM!$J$7:$J$499)</f>
        <v>1586.1399999996647</v>
      </c>
      <c r="BP33" s="268">
        <f>SUMIF(HANKOOK!$B$7:$B$500,'Summary sales'!$A33,HANKOOK!$J$7:$J$500)</f>
        <v>0</v>
      </c>
      <c r="BQ33" s="268">
        <f>SUMIF(JARGAS!$B$7:$B$499,'Summary sales'!$A33,JARGAS!$J$7:$J$499)</f>
        <v>1967.9139999999898</v>
      </c>
      <c r="BR33" s="268">
        <f>SUMIF(SBI!$B$7:$B$499,'Summary sales'!$A33,SBI!$J$7:$J$499)</f>
        <v>0</v>
      </c>
      <c r="BS33" s="268">
        <f>SUMIF(JIUQI!$B$7:$B$472,'Summary sales'!$A33,JIUQI!$O$7:$O$472)</f>
        <v>0</v>
      </c>
      <c r="BT33" s="268">
        <f>SUMIF(SPGLOBAL!$B$7:$B$507,'Summary sales'!$A33,SPGLOBAL!$M$7:$M$507)</f>
        <v>17898.036999996752</v>
      </c>
    </row>
    <row r="34" spans="1:72">
      <c r="A34" s="239">
        <f t="shared" si="60"/>
        <v>46169</v>
      </c>
      <c r="B34" s="240">
        <f t="shared" ca="1" si="62"/>
        <v>0.75920092773141346</v>
      </c>
      <c r="C34" s="241">
        <f t="shared" si="58"/>
        <v>154680.97799999799</v>
      </c>
      <c r="D34" s="242">
        <v>90351.099999999977</v>
      </c>
      <c r="E34" s="243">
        <v>50815.289999999994</v>
      </c>
      <c r="F34" s="243">
        <v>8990.1</v>
      </c>
      <c r="G34" s="243">
        <v>0</v>
      </c>
      <c r="H34" s="243">
        <v>4524.487999998033</v>
      </c>
      <c r="I34" s="269">
        <v>0</v>
      </c>
      <c r="J34" s="243"/>
      <c r="K34" s="269">
        <v>0</v>
      </c>
      <c r="L34" s="269"/>
      <c r="M34" s="270">
        <f t="shared" ca="1" si="59"/>
        <v>117433.94200000084</v>
      </c>
      <c r="N34" s="271">
        <f>SUMIF(CLIN!$C$7:$C$500,'Summary sales'!$A34,CLIN!$J$7:$J$500)</f>
        <v>0</v>
      </c>
      <c r="O34" s="271">
        <f>SUMIF(BI!$B$7:$B$500,'Summary sales'!$A34,BI!$J$7:$J$500)</f>
        <v>511.66000000014901</v>
      </c>
      <c r="P34" s="271">
        <f>SUMIF(MKG!$B$7:$B$499,'Summary sales'!$A34,MKG!$J$7:$J$499)</f>
        <v>427</v>
      </c>
      <c r="Q34" s="271">
        <f>SUMIF(STM!$B$7:$B$500,'Summary sales'!$A34,STM!$J$7:$J$500)</f>
        <v>0</v>
      </c>
      <c r="R34" s="271">
        <f>SUMIF(OAJ!$B$7:$B$499,'Summary sales'!$A34,OAJ!$J$7:$J$499)</f>
        <v>624.77000000001863</v>
      </c>
      <c r="S34" s="271">
        <f>SUMIF(NNI!$B$7:$B$500,'Summary sales'!$A34,NNI!$J$7:$J$500)</f>
        <v>0</v>
      </c>
      <c r="T34" s="271">
        <f>SUMIF(SHB!$B$7:$B$499,'Summary sales'!$A34,SHB!$J$7:$J$499)</f>
        <v>0</v>
      </c>
      <c r="U34" s="271">
        <f>SUMIF(GTL!$B$7:$B$500,'Summary sales'!$A34,GTL!$J$7:$J$500)</f>
        <v>575.42000000004191</v>
      </c>
      <c r="V34" s="271">
        <f>SUMIF(TWK!$B$7:$B$500,'Summary sales'!$A34,TWK!$J$7:$J$500)</f>
        <v>350.0099999998929</v>
      </c>
      <c r="W34" s="271">
        <f>SUMIF(BYC!$B$7:$B$499,'Summary sales'!$A34,BYC!$J$7:$J$499)</f>
        <v>0</v>
      </c>
      <c r="X34" s="271">
        <f>SUMIF(GFIR!$B$7:$B$40,'Summary sales'!$A34,GFIR!$J$7:$J$40)+SUMIF(GFIR2!$B$7:$B$19,'Summary sales'!$A34,GFIR2!$J$7:$J$19)</f>
        <v>74.580000000074506</v>
      </c>
      <c r="Y34" s="271">
        <f>SUMIF(SARIMURNI!$B$7:$B$501,'Summary sales'!$A34,SARIMURNI!$J$7:$J$501)</f>
        <v>146.27000000001863</v>
      </c>
      <c r="Z34" s="271">
        <f>SUMIF(HLI!$B$7:$B$499,'Summary sales'!$A34,HLI!$J$7:$J$499)</f>
        <v>3759.5400000000373</v>
      </c>
      <c r="AA34" s="271">
        <f>SUMIF(CERES!$B$7:$B$500,'Summary sales'!$A34,CERES!$J$7:$J$500)</f>
        <v>4146.3000000002794</v>
      </c>
      <c r="AB34" s="271">
        <f>SUMIF(KGM!$B$7:$B$500,'Summary sales'!$A34,KGM!$J$7:$J$500)</f>
        <v>1358.75</v>
      </c>
      <c r="AC34" s="271">
        <f>SUMIF(ALT!$B$7:$B$119,'Summary sales'!$A34,ALT!$M$7:$M$119)</f>
        <v>0</v>
      </c>
      <c r="AD34" s="271">
        <f ca="1">SUMIF(IDP!$B$7:$B$126,'Summary sales'!$A34,IDP!$O$7:$O$125)</f>
        <v>0</v>
      </c>
      <c r="AE34" s="271">
        <f>SUMIF(FSI!$B$7:$B$501,'Summary sales'!$A34,FSI!$J$7:$J$501)</f>
        <v>0</v>
      </c>
      <c r="AF34" s="271">
        <f>SUMIF(EBM!$B$7:$B$499,'Summary sales'!$A34,EBM!$J$7:$J$499)</f>
        <v>49.901999999987311</v>
      </c>
      <c r="AG34" s="271">
        <f>SUMIF(CISF!$B$7:$B$499,'Summary sales'!$A34,CISF!$J$7:$J$499)</f>
        <v>1.6999999997206032</v>
      </c>
      <c r="AH34" s="271">
        <f>SUMIF(HANKOOK!$B$7:$B$498,'Summary sales'!$A34,HANKOOK!$J$7:$J$498)</f>
        <v>0</v>
      </c>
      <c r="AI34" s="271">
        <f>SUMIF(PUJ!$B$7:$B$500,'Summary sales'!$A34,PUJ!$J$7:$J$500)</f>
        <v>0</v>
      </c>
      <c r="AJ34" s="271">
        <f>SUMIF(TORABIKACIKUPA!$B$7:$B$493,'Summary sales'!$A34,TORABIKACIKUPA!$L$7:$L$493)</f>
        <v>0</v>
      </c>
      <c r="AK34" s="271">
        <f>SUMIF(TORABIKAHF!$B$7:$B$504,'Summary sales'!$A34,TORABIKAHF!$L$7:$L$504)</f>
        <v>0</v>
      </c>
      <c r="AL34" s="271">
        <f>SUMIF(TORABIKAIC!$B$7:$B$492,'Summary sales'!$A34,TORABIKAIC!$L$7:$L$492)</f>
        <v>0</v>
      </c>
      <c r="AM34" s="271">
        <f>SUMIF(KALBEE!$B$7:$B$500,'Summary sales'!$A34,KALBEE!$J$7:$J$500)</f>
        <v>398.80000000004657</v>
      </c>
      <c r="AN34" s="271">
        <f>SUMIF(TOYOBO!$B$7:$B$479,'Summary sales'!$A34,TOYOBO!$O$7:$O$479)</f>
        <v>0</v>
      </c>
      <c r="AO34" s="271">
        <f>SUMIF(SWS!$B$7:$B$483,'Summary sales'!$A34,SWS!$P$7:$P$483)</f>
        <v>0</v>
      </c>
      <c r="AP34" s="271">
        <f>SUMIF(KSN!$B$7:$B$482,'Summary sales'!$A34,KSN!$J$7:$J$482)</f>
        <v>2431.5700000000652</v>
      </c>
      <c r="AQ34" s="271">
        <f>SUMIF(UMI!$B$7:$B$500,'Summary sales'!$A34,UMI!$J$7:$J$500)</f>
        <v>9415.5080000013113</v>
      </c>
      <c r="AR34" s="271">
        <f>SUMIF(IPT!$B$7:$B$499,'Summary sales'!$A34,IPT!$J$7:$J$499)</f>
        <v>0</v>
      </c>
      <c r="AS34" s="271">
        <f>SUMIF(KBRU!$B$8:$B$500,'Summary sales'!$A34,KBRU!$J$8:$J$500)</f>
        <v>0</v>
      </c>
      <c r="AT34" s="271">
        <f>SUMIF(AMI!$B$7:$B$499,'Summary sales'!$A34,AMI!$J$7:$J$499)</f>
        <v>696.64999999944121</v>
      </c>
      <c r="AU34" s="271">
        <f>SUMIF(KA!$B$7:$B$500,'Summary sales'!$A34,KA!$J$7:$J$500)</f>
        <v>0</v>
      </c>
      <c r="AV34" s="271">
        <f>SUMIF(KTN!$B$7:$B$499,'Summary sales'!$A34,KTN!$J$7:$J$499)</f>
        <v>0</v>
      </c>
      <c r="AW34" s="271">
        <f>SUMIF(TOMIMOTO!$B$7:$B$499,'Summary sales'!$A34,TOMIMOTO!$J$7:$J$499)</f>
        <v>0</v>
      </c>
      <c r="AX34" s="271">
        <f>SUMIF(NIAGAGARAM!$B$7:$B$501,'Summary sales'!$A34,NIAGAGARAM!$J$7:$J$501)</f>
        <v>43.309999999939464</v>
      </c>
      <c r="AY34" s="271">
        <f>SUMIF('PCI84'!$B$7:$B$500,'Summary sales'!$A34,'PCI84'!$J$7:$J$500)</f>
        <v>9250.839999999851</v>
      </c>
      <c r="AZ34" s="271">
        <f>SUMIF(PCIM!$B$7:$B$500,'Summary sales'!$A34,PCIM!$J$7:$J$500)</f>
        <v>1525.9399999999441</v>
      </c>
      <c r="BA34" s="271">
        <f>SUMIF(INDOFOOD!$B$7:$B$501,'Summary sales'!$A34,INDOFOOD!$J$7:$J$501)</f>
        <v>7124.5300000002608</v>
      </c>
      <c r="BB34" s="271">
        <f>SUMIF(HCI!$B$7:$B$499,'Summary sales'!$A34,HCI!$J$7:$J$499)</f>
        <v>258.6500000001397</v>
      </c>
      <c r="BC34" s="271">
        <f>SUMIF(DIC!$B$7:$B$499,'Summary sales'!$A34,DIC!$J$7:$J$499)</f>
        <v>6408.1699999999255</v>
      </c>
      <c r="BD34" s="271">
        <f>SUMIF(ASAHIMAS!$B$7:$B$499,'Summary sales'!$A34,ASAHIMAS!$J$7:$J$499)</f>
        <v>53311.839999999851</v>
      </c>
      <c r="BE34" s="271">
        <f>SUMIF('ABC KOGEN'!B33:B64,'Summary sales'!$A34,'ABC KOGEN'!J33:J64)</f>
        <v>3144.4000000001397</v>
      </c>
      <c r="BF34" s="271">
        <f>SUMIF(ADP!$B$7:$B$499,'Summary sales'!$A34,ADP!$J$7:$J$499)</f>
        <v>0</v>
      </c>
      <c r="BG34" s="271">
        <f>SUMIF(Tongtji!$B$8:$B$500,'Summary sales'!$A34,Tongtji!$J$8:$J$500)</f>
        <v>261.40000000037253</v>
      </c>
      <c r="BH34" s="271">
        <f>SUMIF(CITYMALL!$B$7:$B$500,'Summary sales'!$A34,CITYMALL!$K$7:$K$500)</f>
        <v>0</v>
      </c>
      <c r="BI34" s="271">
        <f>SUMIF(PA!$B$7:$B$499,'Summary sales'!$A34,PA!$J$7:$J$499)</f>
        <v>669.68000000005122</v>
      </c>
      <c r="BJ34" s="271">
        <f>SUMIF(RB!$B$7:$B$499,'Summary sales'!$A34,RB!$J$7:$J$499)</f>
        <v>0</v>
      </c>
      <c r="BK34" s="271">
        <f>SUMIF(GFATOM!$B$7:$B$500,'Summary sales'!$A34,GFATOM!$J$7:$J$500)</f>
        <v>0</v>
      </c>
      <c r="BL34" s="271">
        <f>SUMIF(GFKULIT!$B$7:$B$500,'Summary sales'!$A34,GFKULIT!$J$7:$J$500)</f>
        <v>1324.3020000000251</v>
      </c>
      <c r="BM34" s="271">
        <f>SUMIF(SPJES!$B$7:$B$492,'Summary sales'!$A34,SPJES!$N$7:$N$492)</f>
        <v>0</v>
      </c>
      <c r="BN34" s="271">
        <f>SUMIF(HSK!$B$7:$B$500,'Summary sales'!$A34,HSK!$N$7:$N$500)</f>
        <v>0</v>
      </c>
      <c r="BO34" s="271">
        <f>SUMIF(SDM!$B$7:$B$499,'Summary sales'!$A34,SDM!$J$7:$J$499)</f>
        <v>0</v>
      </c>
      <c r="BP34" s="271">
        <f>SUMIF(HANKOOK!$B$7:$B$500,'Summary sales'!$A34,HANKOOK!$J$7:$J$500)</f>
        <v>0</v>
      </c>
      <c r="BQ34" s="271">
        <f>SUMIF(JARGAS!$B$7:$B$499,'Summary sales'!$A34,JARGAS!$J$7:$J$499)</f>
        <v>1969.3349999999627</v>
      </c>
      <c r="BR34" s="271">
        <f>SUMIF(SBI!$B$7:$B$499,'Summary sales'!$A34,SBI!$J$7:$J$499)</f>
        <v>2730.7000000001863</v>
      </c>
      <c r="BS34" s="271">
        <f>SUMIF(JIUQI!$B$7:$B$472,'Summary sales'!$A34,JIUQI!$O$7:$O$472)</f>
        <v>0</v>
      </c>
      <c r="BT34" s="271">
        <f>SUMIF(SPGLOBAL!$B$7:$B$507,'Summary sales'!$A34,SPGLOBAL!$M$7:$M$507)</f>
        <v>4442.4149999991059</v>
      </c>
    </row>
    <row r="35" spans="1:72">
      <c r="A35" s="234">
        <f t="shared" si="60"/>
        <v>46170</v>
      </c>
      <c r="B35" s="247">
        <f t="shared" ca="1" si="62"/>
        <v>1.3702558350169509</v>
      </c>
      <c r="C35" s="248">
        <f t="shared" si="58"/>
        <v>147226.09299999804</v>
      </c>
      <c r="D35" s="237">
        <v>94599.679999999993</v>
      </c>
      <c r="E35" s="244">
        <v>36174.879999999997</v>
      </c>
      <c r="F35" s="238">
        <v>2600.67</v>
      </c>
      <c r="G35" s="244">
        <v>0</v>
      </c>
      <c r="H35" s="244">
        <v>13850.862999998033</v>
      </c>
      <c r="I35" s="265">
        <v>0</v>
      </c>
      <c r="J35" s="238"/>
      <c r="K35" s="266">
        <v>0</v>
      </c>
      <c r="L35" s="265"/>
      <c r="M35" s="267">
        <f t="shared" ca="1" si="59"/>
        <v>201737.41299999561</v>
      </c>
      <c r="N35" s="268">
        <f>SUMIF(CLIN!$C$7:$C$500,'Summary sales'!$A35,CLIN!$J$7:$J$500)</f>
        <v>0</v>
      </c>
      <c r="O35" s="274">
        <f>SUMIF(BI!$B$7:$B$500,'Summary sales'!$A35,BI!$J$7:$J$500)</f>
        <v>1496.6999999992549</v>
      </c>
      <c r="P35" s="274">
        <f>SUMIF(MKG!$B$7:$B$499,'Summary sales'!$A35,MKG!$J$7:$J$499)</f>
        <v>1258.2799999997951</v>
      </c>
      <c r="Q35" s="268">
        <f>SUMIF(STM!$B$7:$B$500,'Summary sales'!$A35,STM!$J$7:$J$500)</f>
        <v>0</v>
      </c>
      <c r="R35" s="274">
        <f>SUMIF(OAJ!$B$7:$B$499,'Summary sales'!$A35,OAJ!$J$7:$J$499)</f>
        <v>1303.140000000014</v>
      </c>
      <c r="S35" s="274">
        <f>SUMIF(NNI!$B$7:$B$500,'Summary sales'!$A35,NNI!$J$7:$J$500)</f>
        <v>0</v>
      </c>
      <c r="T35" s="274">
        <f>SUMIF(SHB!$B$7:$B$499,'Summary sales'!$A35,SHB!$J$7:$J$499)</f>
        <v>0</v>
      </c>
      <c r="U35" s="274">
        <f>SUMIF(GTL!$B$7:$B$500,'Summary sales'!$A35,GTL!$J$7:$J$500)</f>
        <v>883.55000000004657</v>
      </c>
      <c r="V35" s="274">
        <f>SUMIF(TWK!$B$7:$B$500,'Summary sales'!$A35,TWK!$J$7:$J$500)</f>
        <v>729.25</v>
      </c>
      <c r="W35" s="268">
        <f>SUMIF(BYC!$B$7:$B$499,'Summary sales'!$A35,BYC!$J$7:$J$499)</f>
        <v>6224.8499999996275</v>
      </c>
      <c r="X35" s="274">
        <f>SUMIF(GFIR!$B$7:$B$40,'Summary sales'!$A35,GFIR!$J$7:$J$40)+SUMIF(GFIR2!$B$7:$B$19,'Summary sales'!$A35,GFIR2!$J$7:$J$19)</f>
        <v>5600.3700000001118</v>
      </c>
      <c r="Y35" s="274">
        <f>SUMIF(SARIMURNI!$B$7:$B$501,'Summary sales'!$A35,SARIMURNI!$J$7:$J$501)</f>
        <v>1688.0100000000093</v>
      </c>
      <c r="Z35" s="268">
        <f>SUMIF(HLI!$B$7:$B$499,'Summary sales'!$A35,HLI!$J$7:$J$499)</f>
        <v>3780.5699999998324</v>
      </c>
      <c r="AA35" s="278">
        <f>SUMIF(CERES!$B$7:$B$500,'Summary sales'!$A35,CERES!$J$7:$J$500)</f>
        <v>8654.5299999997951</v>
      </c>
      <c r="AB35" s="278">
        <f>SUMIF(KGM!$B$7:$B$500,'Summary sales'!$A35,KGM!$J$7:$J$500)</f>
        <v>1339.6500000000233</v>
      </c>
      <c r="AC35" s="278">
        <f>SUMIF(ALT!$B$7:$B$119,'Summary sales'!$A35,ALT!$M$7:$M$119)</f>
        <v>748.22200000006706</v>
      </c>
      <c r="AD35" s="268">
        <f ca="1">SUMIF(IDP!$B$7:$B$126,'Summary sales'!$A35,IDP!$O$7:$O$125)</f>
        <v>0</v>
      </c>
      <c r="AE35" s="268">
        <f>SUMIF(FSI!$B$7:$B$501,'Summary sales'!$A35,FSI!$J$7:$J$501)</f>
        <v>0</v>
      </c>
      <c r="AF35" s="274">
        <f>SUMIF(EBM!$B$7:$B$499,'Summary sales'!$A35,EBM!$J$7:$J$499)</f>
        <v>49.63300000000163</v>
      </c>
      <c r="AG35" s="268">
        <f>SUMIF(CISF!$B$7:$B$499,'Summary sales'!$A35,CISF!$J$7:$J$499)</f>
        <v>3530</v>
      </c>
      <c r="AH35" s="268">
        <f>SUMIF(HANKOOK!$B$7:$B$498,'Summary sales'!$A35,HANKOOK!$J$7:$J$498)</f>
        <v>0</v>
      </c>
      <c r="AI35" s="268">
        <f>SUMIF(PUJ!$B$7:$B$500,'Summary sales'!$A35,PUJ!$J$7:$J$500)</f>
        <v>0</v>
      </c>
      <c r="AJ35" s="268">
        <f>SUMIF(TORABIKACIKUPA!$B$7:$B$493,'Summary sales'!$A35,TORABIKACIKUPA!$L$7:$L$493)</f>
        <v>0</v>
      </c>
      <c r="AK35" s="268">
        <f>SUMIF(TORABIKAHF!$B$7:$B$504,'Summary sales'!$A35,TORABIKAHF!$L$7:$L$504)</f>
        <v>0</v>
      </c>
      <c r="AL35" s="268">
        <f>SUMIF(TORABIKAIC!$B$7:$B$492,'Summary sales'!$A35,TORABIKAIC!$L$7:$L$492)</f>
        <v>0</v>
      </c>
      <c r="AM35" s="268">
        <f>SUMIF(KALBEE!$B$7:$B$500,'Summary sales'!$A35,KALBEE!$J$7:$J$500)</f>
        <v>10821.300000000047</v>
      </c>
      <c r="AN35" s="268">
        <f>SUMIF(TOYOBO!$B$7:$B$479,'Summary sales'!$A35,TOYOBO!$O$7:$O$479)</f>
        <v>0</v>
      </c>
      <c r="AO35" s="268">
        <f>SUMIF(SWS!$B$7:$B$483,'Summary sales'!$A35,SWS!$P$7:$P$483)</f>
        <v>0</v>
      </c>
      <c r="AP35" s="268">
        <f>SUMIF(KSN!$B$7:$B$482,'Summary sales'!$A35,KSN!$J$7:$J$482)</f>
        <v>7507.109999999986</v>
      </c>
      <c r="AQ35" s="268">
        <f>SUMIF(UMI!$B$7:$B$500,'Summary sales'!$A35,UMI!$J$7:$J$500)</f>
        <v>16103.159000001848</v>
      </c>
      <c r="AR35" s="268">
        <f>SUMIF(IPT!$B$7:$B$499,'Summary sales'!$A35,IPT!$J$7:$J$499)</f>
        <v>2016.7099999999627</v>
      </c>
      <c r="AS35" s="268">
        <f>SUMIF(KBRU!$B$8:$B$500,'Summary sales'!$A35,KBRU!$J$8:$J$500)</f>
        <v>663.0899999999674</v>
      </c>
      <c r="AT35" s="268">
        <f>SUMIF(AMI!$B$7:$B$499,'Summary sales'!$A35,AMI!$J$7:$J$499)</f>
        <v>8191.3700000001118</v>
      </c>
      <c r="AU35" s="268">
        <f>SUMIF(KA!$B$7:$B$500,'Summary sales'!$A35,KA!$J$7:$J$500)</f>
        <v>2637.1500000000233</v>
      </c>
      <c r="AV35" s="268">
        <f>SUMIF(KTN!$B$7:$B$499,'Summary sales'!$A35,KTN!$J$7:$J$499)</f>
        <v>474.5</v>
      </c>
      <c r="AW35" s="268">
        <f>SUMIF(TOMIMOTO!$B$7:$B$499,'Summary sales'!$A35,TOMIMOTO!$J$7:$J$499)</f>
        <v>1783.4099999999162</v>
      </c>
      <c r="AX35" s="268">
        <f>SUMIF(NIAGAGARAM!$B$7:$B$501,'Summary sales'!$A35,NIAGAGARAM!$J$7:$J$501)</f>
        <v>1440.640000000014</v>
      </c>
      <c r="AY35" s="268">
        <f>SUMIF('PCI84'!$B$7:$B$500,'Summary sales'!$A35,'PCI84'!$J$7:$J$500)</f>
        <v>10812.839999999851</v>
      </c>
      <c r="AZ35" s="268">
        <f>SUMIF(PCIM!$B$7:$B$500,'Summary sales'!$A35,PCIM!$J$7:$J$500)</f>
        <v>2409.9199999999255</v>
      </c>
      <c r="BA35" s="268">
        <f>SUMIF(INDOFOOD!$B$7:$B$501,'Summary sales'!$A35,INDOFOOD!$J$7:$J$501)</f>
        <v>4580.5</v>
      </c>
      <c r="BB35" s="268">
        <f>SUMIF(HCI!$B$7:$B$499,'Summary sales'!$A35,HCI!$J$7:$J$499)</f>
        <v>10084.469999999972</v>
      </c>
      <c r="BC35" s="268">
        <f>SUMIF(DIC!$B$7:$B$499,'Summary sales'!$A35,DIC!$J$7:$J$499)</f>
        <v>1546.9499999999534</v>
      </c>
      <c r="BD35" s="268">
        <f>SUMIF(ASAHIMAS!$B$7:$B$499,'Summary sales'!$A35,ASAHIMAS!$J$7:$J$499)</f>
        <v>57547.929999999702</v>
      </c>
      <c r="BE35" s="268">
        <f>SUMIF('ABC KOGEN'!B34:B65,'Summary sales'!$A35,'ABC KOGEN'!J34:J65)</f>
        <v>7155.5199999997858</v>
      </c>
      <c r="BF35" s="268">
        <f>SUMIF(ADP!$B$7:$B$499,'Summary sales'!$A35,ADP!$J$7:$J$499)</f>
        <v>287.23999999999796</v>
      </c>
      <c r="BG35" s="268">
        <f>SUMIF(Tongtji!$B$8:$B$500,'Summary sales'!$A35,Tongtji!$J$8:$J$500)</f>
        <v>2552.7000000001863</v>
      </c>
      <c r="BH35" s="268">
        <f>SUMIF(CITYMALL!$B$7:$B$500,'Summary sales'!$A35,CITYMALL!$K$7:$K$500)</f>
        <v>0</v>
      </c>
      <c r="BI35" s="268">
        <f>SUMIF(PA!$B$7:$B$499,'Summary sales'!$A35,PA!$J$7:$J$499)</f>
        <v>787.42999999993481</v>
      </c>
      <c r="BJ35" s="268">
        <f>SUMIF(RB!$B$7:$B$499,'Summary sales'!$A35,RB!$J$7:$J$499)</f>
        <v>0</v>
      </c>
      <c r="BK35" s="268">
        <f>SUMIF(GFATOM!$B$7:$B$500,'Summary sales'!$A35,GFATOM!$J$7:$J$500)</f>
        <v>886.38000000012107</v>
      </c>
      <c r="BL35" s="268">
        <f>SUMIF(GFKULIT!$B$7:$B$500,'Summary sales'!$A35,GFKULIT!$J$7:$J$500)</f>
        <v>871.55999999993946</v>
      </c>
      <c r="BM35" s="268">
        <f>SUMIF(SPJES!$B$7:$B$492,'Summary sales'!$A35,SPJES!$N$7:$N$492)</f>
        <v>0</v>
      </c>
      <c r="BN35" s="268">
        <f>SUMIF(HSK!$B$7:$B$500,'Summary sales'!$A35,HSK!$N$7:$N$500)</f>
        <v>0</v>
      </c>
      <c r="BO35" s="268">
        <f>SUMIF(SDM!$B$7:$B$499,'Summary sales'!$A35,SDM!$J$7:$J$499)</f>
        <v>1379.7000000001863</v>
      </c>
      <c r="BP35" s="268">
        <f>SUMIF(HANKOOK!$B$7:$B$500,'Summary sales'!$A35,HANKOOK!$J$7:$J$500)</f>
        <v>0</v>
      </c>
      <c r="BQ35" s="268">
        <f>SUMIF(JARGAS!$B$7:$B$499,'Summary sales'!$A35,JARGAS!$J$7:$J$499)</f>
        <v>1983.3469999999506</v>
      </c>
      <c r="BR35" s="268">
        <f>SUMIF(SBI!$B$7:$B$499,'Summary sales'!$A35,SBI!$J$7:$J$499)</f>
        <v>664.60000000009313</v>
      </c>
      <c r="BS35" s="268">
        <f>SUMIF(JIUQI!$B$7:$B$472,'Summary sales'!$A35,JIUQI!$O$7:$O$472)</f>
        <v>0</v>
      </c>
      <c r="BT35" s="268">
        <f>SUMIF(SPGLOBAL!$B$7:$B$507,'Summary sales'!$A35,SPGLOBAL!$M$7:$M$507)</f>
        <v>9261.1319999955595</v>
      </c>
    </row>
    <row r="36" spans="1:72">
      <c r="A36" s="239">
        <f t="shared" si="60"/>
        <v>46171</v>
      </c>
      <c r="B36" s="240">
        <f t="shared" ca="1" si="62"/>
        <v>1.2426404089680363</v>
      </c>
      <c r="C36" s="241">
        <f t="shared" si="58"/>
        <v>170729.05200000299</v>
      </c>
      <c r="D36" s="242">
        <v>119272.09999999999</v>
      </c>
      <c r="E36" s="243">
        <v>39989</v>
      </c>
      <c r="F36" s="243">
        <v>2569.8200000000002</v>
      </c>
      <c r="G36" s="243">
        <v>0</v>
      </c>
      <c r="H36" s="243">
        <v>8898.13200000301</v>
      </c>
      <c r="I36" s="269">
        <v>0</v>
      </c>
      <c r="J36" s="243"/>
      <c r="K36" s="269">
        <v>0</v>
      </c>
      <c r="L36" s="269"/>
      <c r="M36" s="270">
        <f t="shared" ca="1" si="59"/>
        <v>212154.81900000884</v>
      </c>
      <c r="N36" s="271">
        <f>SUMIF(CLIN!$C$7:$C$500,'Summary sales'!$A36,CLIN!$J$7:$J$500)</f>
        <v>825.86000000010245</v>
      </c>
      <c r="O36" s="271">
        <f>SUMIF(BI!$B$7:$B$500,'Summary sales'!$A36,BI!$J$7:$J$500)</f>
        <v>1611.8500000014901</v>
      </c>
      <c r="P36" s="271">
        <f>SUMIF(MKG!$B$7:$B$499,'Summary sales'!$A36,MKG!$J$7:$J$499)</f>
        <v>951.93000000016764</v>
      </c>
      <c r="Q36" s="271">
        <f>SUMIF(STM!$B$7:$B$500,'Summary sales'!$A36,STM!$J$7:$J$500)</f>
        <v>2063.5</v>
      </c>
      <c r="R36" s="271">
        <f>SUMIF(OAJ!$B$7:$B$499,'Summary sales'!$A36,OAJ!$J$7:$J$499)</f>
        <v>879.88000000000466</v>
      </c>
      <c r="S36" s="271">
        <f>SUMIF(NNI!$B$7:$B$500,'Summary sales'!$A36,NNI!$J$7:$J$500)</f>
        <v>0</v>
      </c>
      <c r="T36" s="271">
        <f>SUMIF(SHB!$B$7:$B$499,'Summary sales'!$A36,SHB!$J$7:$J$499)</f>
        <v>4.9499999999825377</v>
      </c>
      <c r="U36" s="271">
        <f>SUMIF(GTL!$B$7:$B$500,'Summary sales'!$A36,GTL!$J$7:$J$500)</f>
        <v>949.28999999992084</v>
      </c>
      <c r="V36" s="271">
        <f>SUMIF(TWK!$B$7:$B$500,'Summary sales'!$A36,TWK!$J$7:$J$500)</f>
        <v>697.02000000001863</v>
      </c>
      <c r="W36" s="271">
        <f>SUMIF(BYC!$B$7:$B$499,'Summary sales'!$A36,BYC!$J$7:$J$499)</f>
        <v>5707.519999999553</v>
      </c>
      <c r="X36" s="271">
        <f>SUMIF(GFIR!$B$7:$B$40,'Summary sales'!$A36,GFIR!$J$7:$J$40)+SUMIF(GFIR2!$B$7:$B$19,'Summary sales'!$A36,GFIR2!$J$7:$J$19)</f>
        <v>5237.4399999999441</v>
      </c>
      <c r="Y36" s="271">
        <f>SUMIF(SARIMURNI!$B$7:$B$501,'Summary sales'!$A36,SARIMURNI!$J$7:$J$501)</f>
        <v>1685.8999999999069</v>
      </c>
      <c r="Z36" s="271">
        <f>SUMIF(HLI!$B$7:$B$499,'Summary sales'!$A36,HLI!$J$7:$J$499)</f>
        <v>3808.440000000177</v>
      </c>
      <c r="AA36" s="271">
        <f>SUMIF(CERES!$B$7:$B$500,'Summary sales'!$A36,CERES!$J$7:$J$500)</f>
        <v>7971.0600000000559</v>
      </c>
      <c r="AB36" s="271">
        <f>SUMIF(KGM!$B$7:$B$500,'Summary sales'!$A36,KGM!$J$7:$J$500)</f>
        <v>1303.7799999999115</v>
      </c>
      <c r="AC36" s="271">
        <f>SUMIF(ALT!$B$7:$B$119,'Summary sales'!$A36,ALT!$M$7:$M$119)</f>
        <v>1568.2999999999302</v>
      </c>
      <c r="AD36" s="271">
        <f ca="1">SUMIF(IDP!$B$7:$B$126,'Summary sales'!$A36,IDP!$O$7:$O$125)</f>
        <v>5166.4699999999993</v>
      </c>
      <c r="AE36" s="271">
        <f>SUMIF(FSI!$B$7:$B$501,'Summary sales'!$A36,FSI!$J$7:$J$501)</f>
        <v>0</v>
      </c>
      <c r="AF36" s="271">
        <f>SUMIF(EBM!$B$7:$B$499,'Summary sales'!$A36,EBM!$J$7:$J$499)</f>
        <v>56.877000000007683</v>
      </c>
      <c r="AG36" s="271">
        <f>SUMIF(CISF!$B$7:$B$499,'Summary sales'!$A36,CISF!$J$7:$J$499)</f>
        <v>2750.8000000002794</v>
      </c>
      <c r="AH36" s="271">
        <f>SUMIF(HANKOOK!$B$7:$B$498,'Summary sales'!$A36,HANKOOK!$J$7:$J$498)</f>
        <v>0</v>
      </c>
      <c r="AI36" s="271">
        <f>SUMIF(PUJ!$B$7:$B$500,'Summary sales'!$A36,PUJ!$J$7:$J$500)</f>
        <v>4054.7000000001863</v>
      </c>
      <c r="AJ36" s="271">
        <f>SUMIF(TORABIKACIKUPA!$B$7:$B$493,'Summary sales'!$A36,TORABIKACIKUPA!$L$7:$L$493)</f>
        <v>0</v>
      </c>
      <c r="AK36" s="271">
        <f>SUMIF(TORABIKAHF!$B$7:$B$504,'Summary sales'!$A36,TORABIKAHF!$L$7:$L$504)</f>
        <v>0</v>
      </c>
      <c r="AL36" s="271">
        <f>SUMIF(TORABIKAIC!$B$7:$B$492,'Summary sales'!$A36,TORABIKAIC!$L$7:$L$492)</f>
        <v>0</v>
      </c>
      <c r="AM36" s="271">
        <f>SUMIF(KALBEE!$B$7:$B$500,'Summary sales'!$A36,KALBEE!$J$7:$J$500)</f>
        <v>11931.300000000047</v>
      </c>
      <c r="AN36" s="271">
        <f>SUMIF(TOYOBO!$B$7:$B$479,'Summary sales'!$A36,TOYOBO!$O$7:$O$479)</f>
        <v>0</v>
      </c>
      <c r="AO36" s="271">
        <f>SUMIF(SWS!$B$7:$B$483,'Summary sales'!$A36,SWS!$P$7:$P$483)</f>
        <v>0</v>
      </c>
      <c r="AP36" s="271">
        <f>SUMIF(KSN!$B$7:$B$482,'Summary sales'!$A36,KSN!$J$7:$J$482)</f>
        <v>4935.9000000000233</v>
      </c>
      <c r="AQ36" s="271">
        <f>SUMIF(UMI!$B$7:$B$500,'Summary sales'!$A36,UMI!$J$7:$J$500)</f>
        <v>15736.46400000155</v>
      </c>
      <c r="AR36" s="271">
        <f>SUMIF(IPT!$B$7:$B$499,'Summary sales'!$A36,IPT!$J$7:$J$499)</f>
        <v>1600.6900000004098</v>
      </c>
      <c r="AS36" s="271">
        <f>SUMIF(KBRU!$B$8:$B$500,'Summary sales'!$A36,KBRU!$J$8:$J$500)</f>
        <v>669.20999999996275</v>
      </c>
      <c r="AT36" s="271">
        <f>SUMIF(AMI!$B$7:$B$499,'Summary sales'!$A36,AMI!$J$7:$J$499)</f>
        <v>8721.9000000003725</v>
      </c>
      <c r="AU36" s="271">
        <f>SUMIF(KA!$B$7:$B$500,'Summary sales'!$A36,KA!$J$7:$J$500)</f>
        <v>2044.0299999999988</v>
      </c>
      <c r="AV36" s="271">
        <f>SUMIF(KTN!$B$7:$B$499,'Summary sales'!$A36,KTN!$J$7:$J$499)</f>
        <v>809.96999999997206</v>
      </c>
      <c r="AW36" s="271">
        <f>SUMIF(TOMIMOTO!$B$7:$B$499,'Summary sales'!$A36,TOMIMOTO!$J$7:$J$499)</f>
        <v>2025.6000000000931</v>
      </c>
      <c r="AX36" s="271">
        <f>SUMIF(NIAGAGARAM!$B$7:$B$501,'Summary sales'!$A36,NIAGAGARAM!$J$7:$J$501)</f>
        <v>1073.4399999999441</v>
      </c>
      <c r="AY36" s="271">
        <f>SUMIF('PCI84'!$B$7:$B$500,'Summary sales'!$A36,'PCI84'!$J$7:$J$500)</f>
        <v>11001.810000000522</v>
      </c>
      <c r="AZ36" s="271">
        <f>SUMIF(PCIM!$B$7:$B$500,'Summary sales'!$A36,PCIM!$J$7:$J$500)</f>
        <v>2489.1100000001024</v>
      </c>
      <c r="BA36" s="271">
        <f>SUMIF(INDOFOOD!$B$7:$B$501,'Summary sales'!$A36,INDOFOOD!$J$7:$J$501)</f>
        <v>6342.359999999404</v>
      </c>
      <c r="BB36" s="271">
        <f>SUMIF(HCI!$B$7:$B$499,'Summary sales'!$A36,HCI!$J$7:$J$499)</f>
        <v>6657.9499999999534</v>
      </c>
      <c r="BC36" s="271">
        <f>SUMIF(DIC!$B$7:$B$499,'Summary sales'!$A36,DIC!$J$7:$J$499)</f>
        <v>0</v>
      </c>
      <c r="BD36" s="271">
        <f>SUMIF(ASAHIMAS!$B$7:$B$499,'Summary sales'!$A36,ASAHIMAS!$J$7:$J$499)</f>
        <v>55461.540000000969</v>
      </c>
      <c r="BE36" s="271">
        <f>SUMIF('ABC KOGEN'!B35:B66,'Summary sales'!$A36,'ABC KOGEN'!J35:J66)</f>
        <v>4705.2400000002235</v>
      </c>
      <c r="BF36" s="271">
        <f>SUMIF(ADP!$B$7:$B$499,'Summary sales'!$A36,ADP!$J$7:$J$499)</f>
        <v>511.34999999999854</v>
      </c>
      <c r="BG36" s="271">
        <f>SUMIF(Tongtji!$B$8:$B$500,'Summary sales'!$A36,Tongtji!$J$8:$J$500)</f>
        <v>2869.5</v>
      </c>
      <c r="BH36" s="271">
        <f>SUMIF(CITYMALL!$B$7:$B$500,'Summary sales'!$A36,CITYMALL!$K$7:$K$500)</f>
        <v>0</v>
      </c>
      <c r="BI36" s="271">
        <f>SUMIF(PA!$B$7:$B$499,'Summary sales'!$A36,PA!$J$7:$J$499)</f>
        <v>728.30000000004657</v>
      </c>
      <c r="BJ36" s="271">
        <f>SUMIF(RB!$B$7:$B$499,'Summary sales'!$A36,RB!$J$7:$J$499)</f>
        <v>0</v>
      </c>
      <c r="BK36" s="271">
        <f>SUMIF(GFATOM!$B$7:$B$500,'Summary sales'!$A36,GFATOM!$J$7:$J$500)</f>
        <v>4369.7899999998044</v>
      </c>
      <c r="BL36" s="271">
        <f>SUMIF(GFKULIT!$B$7:$B$500,'Summary sales'!$A36,GFKULIT!$J$7:$J$500)</f>
        <v>0</v>
      </c>
      <c r="BM36" s="271">
        <f>SUMIF(SPJES!$B$7:$B$492,'Summary sales'!$A36,SPJES!$N$7:$N$492)</f>
        <v>0</v>
      </c>
      <c r="BN36" s="271">
        <f>SUMIF(HSK!$B$7:$B$500,'Summary sales'!$A36,HSK!$N$7:$N$500)</f>
        <v>0</v>
      </c>
      <c r="BO36" s="271">
        <f>SUMIF(SDM!$B$7:$B$499,'Summary sales'!$A36,SDM!$J$7:$J$499)</f>
        <v>1155.3599999998696</v>
      </c>
      <c r="BP36" s="271">
        <f>SUMIF(HANKOOK!$B$7:$B$500,'Summary sales'!$A36,HANKOOK!$J$7:$J$500)</f>
        <v>0</v>
      </c>
      <c r="BQ36" s="271">
        <f>SUMIF(JARGAS!$B$7:$B$499,'Summary sales'!$A36,JARGAS!$J$7:$J$499)</f>
        <v>2061.6930000000866</v>
      </c>
      <c r="BR36" s="271">
        <f>SUMIF(SBI!$B$7:$B$499,'Summary sales'!$A36,SBI!$J$7:$J$499)</f>
        <v>3346.5499999998137</v>
      </c>
      <c r="BS36" s="271">
        <f>SUMIF(JIUQI!$B$7:$B$472,'Summary sales'!$A36,JIUQI!$O$7:$O$472)</f>
        <v>0</v>
      </c>
      <c r="BT36" s="271">
        <f>SUMIF(SPGLOBAL!$B$7:$B$507,'Summary sales'!$A36,SPGLOBAL!$M$7:$M$507)</f>
        <v>13610.195000004023</v>
      </c>
    </row>
    <row r="37" spans="1:72">
      <c r="A37" s="234">
        <f t="shared" si="60"/>
        <v>46172</v>
      </c>
      <c r="B37" s="247">
        <f t="shared" ca="1" si="62"/>
        <v>0.83735025920602302</v>
      </c>
      <c r="C37" s="248">
        <f t="shared" si="58"/>
        <v>205777.59199999823</v>
      </c>
      <c r="D37" s="237">
        <v>137856.84299999996</v>
      </c>
      <c r="E37" s="244">
        <v>44794.85</v>
      </c>
      <c r="F37" s="238">
        <v>14192.58</v>
      </c>
      <c r="G37" s="244">
        <v>0</v>
      </c>
      <c r="H37" s="244">
        <v>8933.3189999982715</v>
      </c>
      <c r="I37" s="265">
        <v>0</v>
      </c>
      <c r="J37" s="238"/>
      <c r="K37" s="266">
        <v>0</v>
      </c>
      <c r="L37" s="265"/>
      <c r="M37" s="267">
        <f t="shared" ca="1" si="59"/>
        <v>172307.91999998977</v>
      </c>
      <c r="N37" s="268">
        <f>SUMIF(CLIN!$C$7:$C$500,'Summary sales'!$A37,CLIN!$J$7:$J$500)</f>
        <v>1181.5200000000186</v>
      </c>
      <c r="O37" s="274">
        <f>SUMIF(BI!$B$7:$B$500,'Summary sales'!$A37,BI!$J$7:$J$500)</f>
        <v>396.86999999918044</v>
      </c>
      <c r="P37" s="274">
        <f>SUMIF(MKG!$B$7:$B$499,'Summary sales'!$A37,MKG!$J$7:$J$499)</f>
        <v>798.75</v>
      </c>
      <c r="Q37" s="268">
        <f>SUMIF(STM!$B$7:$B$500,'Summary sales'!$A37,STM!$J$7:$J$500)</f>
        <v>3358.8999999999069</v>
      </c>
      <c r="R37" s="274">
        <f>SUMIF(OAJ!$B$7:$B$499,'Summary sales'!$A37,OAJ!$J$7:$J$499)</f>
        <v>669.16999999992549</v>
      </c>
      <c r="S37" s="274">
        <f>SUMIF(NNI!$B$7:$B$500,'Summary sales'!$A37,NNI!$J$7:$J$500)</f>
        <v>0</v>
      </c>
      <c r="T37" s="274">
        <f>SUMIF(SHB!$B$7:$B$499,'Summary sales'!$A37,SHB!$J$7:$J$499)</f>
        <v>68.550000000017462</v>
      </c>
      <c r="U37" s="274">
        <f>SUMIF(GTL!$B$7:$B$500,'Summary sales'!$A37,GTL!$J$7:$J$500)</f>
        <v>820.95000000006985</v>
      </c>
      <c r="V37" s="274">
        <f>SUMIF(TWK!$B$7:$B$500,'Summary sales'!$A37,TWK!$J$7:$J$500)</f>
        <v>354.86999999999534</v>
      </c>
      <c r="W37" s="268">
        <f>SUMIF(BYC!$B$7:$B$499,'Summary sales'!$A37,BYC!$J$7:$J$499)</f>
        <v>5888.359999999404</v>
      </c>
      <c r="X37" s="274">
        <f>SUMIF(GFIR!$B$7:$B$40,'Summary sales'!$A37,GFIR!$J$7:$J$40)+SUMIF(GFIR2!$B$7:$B$19,'Summary sales'!$A37,GFIR2!$J$7:$J$19)</f>
        <v>2972.320000000298</v>
      </c>
      <c r="Y37" s="274">
        <f>SUMIF(SARIMURNI!$B$7:$B$501,'Summary sales'!$A37,SARIMURNI!$J$7:$J$501)</f>
        <v>1267.2299999999814</v>
      </c>
      <c r="Z37" s="268">
        <f>SUMIF(HLI!$B$7:$B$499,'Summary sales'!$A37,HLI!$J$7:$J$499)</f>
        <v>3832.9499999999534</v>
      </c>
      <c r="AA37" s="278">
        <f>SUMIF(CERES!$B$7:$B$500,'Summary sales'!$A37,CERES!$J$7:$J$500)</f>
        <v>5235.7200000002049</v>
      </c>
      <c r="AB37" s="278">
        <f>SUMIF(KGM!$B$7:$B$500,'Summary sales'!$A37,KGM!$J$7:$J$500)</f>
        <v>1285.0900000000838</v>
      </c>
      <c r="AC37" s="278">
        <f>SUMIF(ALT!$B$7:$B$119,'Summary sales'!$A37,ALT!$M$7:$M$119)</f>
        <v>832.76400000008289</v>
      </c>
      <c r="AD37" s="268">
        <f ca="1">SUMIF(IDP!$B$7:$B$126,'Summary sales'!$A37,IDP!$O$7:$O$125)</f>
        <v>5320.0599999999995</v>
      </c>
      <c r="AE37" s="268">
        <f>SUMIF(FSI!$B$7:$B$501,'Summary sales'!$A37,FSI!$J$7:$J$501)</f>
        <v>0</v>
      </c>
      <c r="AF37" s="274">
        <f>SUMIF(EBM!$B$7:$B$499,'Summary sales'!$A37,EBM!$J$7:$J$499)</f>
        <v>52.929999999993015</v>
      </c>
      <c r="AG37" s="268">
        <f>SUMIF(CISF!$B$7:$B$499,'Summary sales'!$A37,CISF!$J$7:$J$499)</f>
        <v>3655.3999999999069</v>
      </c>
      <c r="AH37" s="268">
        <f>SUMIF(HANKOOK!$B$7:$B$498,'Summary sales'!$A37,HANKOOK!$J$7:$J$498)</f>
        <v>0</v>
      </c>
      <c r="AI37" s="268">
        <f>SUMIF(PUJ!$B$7:$B$500,'Summary sales'!$A37,PUJ!$J$7:$J$500)</f>
        <v>0</v>
      </c>
      <c r="AJ37" s="268">
        <f>SUMIF(TORABIKACIKUPA!$B$7:$B$493,'Summary sales'!$A37,TORABIKACIKUPA!$L$7:$L$493)</f>
        <v>0</v>
      </c>
      <c r="AK37" s="268">
        <f>SUMIF(TORABIKAHF!$B$7:$B$504,'Summary sales'!$A37,TORABIKAHF!$L$7:$L$504)</f>
        <v>0</v>
      </c>
      <c r="AL37" s="268">
        <f>SUMIF(TORABIKAIC!$B$7:$B$492,'Summary sales'!$A37,TORABIKAIC!$L$7:$L$492)</f>
        <v>0</v>
      </c>
      <c r="AM37" s="268">
        <f>SUMIF(KALBEE!$B$7:$B$500,'Summary sales'!$A37,KALBEE!$J$7:$J$500)</f>
        <v>11408.699999999953</v>
      </c>
      <c r="AN37" s="268">
        <f>SUMIF(TOYOBO!$B$7:$B$479,'Summary sales'!$A37,TOYOBO!$O$7:$O$479)</f>
        <v>0</v>
      </c>
      <c r="AO37" s="268">
        <f>SUMIF(SWS!$B$7:$B$483,'Summary sales'!$A37,SWS!$P$7:$P$483)</f>
        <v>0</v>
      </c>
      <c r="AP37" s="268">
        <f>SUMIF(KSN!$B$7:$B$482,'Summary sales'!$A37,KSN!$J$7:$J$482)</f>
        <v>7089.7099999999627</v>
      </c>
      <c r="AQ37" s="268">
        <f>SUMIF(UMI!$B$7:$B$500,'Summary sales'!$A37,UMI!$J$7:$J$500)</f>
        <v>15848.72499999404</v>
      </c>
      <c r="AR37" s="268">
        <f>SUMIF(IPT!$B$7:$B$499,'Summary sales'!$A37,IPT!$J$7:$J$499)</f>
        <v>1876.9000000003725</v>
      </c>
      <c r="AS37" s="268">
        <f>SUMIF(KBRU!$B$8:$B$500,'Summary sales'!$A37,KBRU!$J$8:$J$500)</f>
        <v>979.76000000000931</v>
      </c>
      <c r="AT37" s="268">
        <f>SUMIF(AMI!$B$7:$B$499,'Summary sales'!$A37,AMI!$J$7:$J$499)</f>
        <v>5943.1599999992177</v>
      </c>
      <c r="AU37" s="268">
        <f>SUMIF(KA!$B$7:$B$500,'Summary sales'!$A37,KA!$J$7:$J$500)</f>
        <v>0</v>
      </c>
      <c r="AV37" s="268">
        <f>SUMIF(KTN!$B$7:$B$499,'Summary sales'!$A37,KTN!$J$7:$J$499)</f>
        <v>1595.2299999999814</v>
      </c>
      <c r="AW37" s="268">
        <f>SUMIF(TOMIMOTO!$B$7:$B$499,'Summary sales'!$A37,TOMIMOTO!$J$7:$J$499)</f>
        <v>2024.9899999999907</v>
      </c>
      <c r="AX37" s="268">
        <f>SUMIF(NIAGAGARAM!$B$7:$B$501,'Summary sales'!$A37,NIAGAGARAM!$J$7:$J$501)</f>
        <v>96.78000000002794</v>
      </c>
      <c r="AY37" s="268">
        <f>SUMIF('PCI84'!$B$7:$B$500,'Summary sales'!$A37,'PCI84'!$J$7:$J$500)</f>
        <v>10934.909999999218</v>
      </c>
      <c r="AZ37" s="268">
        <f>SUMIF(PCIM!$B$7:$B$500,'Summary sales'!$A37,PCIM!$J$7:$J$500)</f>
        <v>2301.7900000000373</v>
      </c>
      <c r="BA37" s="268">
        <f>SUMIF(INDOFOOD!$B$7:$B$501,'Summary sales'!$A37,INDOFOOD!$J$7:$J$501)</f>
        <v>2717.1300000008196</v>
      </c>
      <c r="BB37" s="268">
        <f>SUMIF(HCI!$B$7:$B$499,'Summary sales'!$A37,HCI!$J$7:$J$499)</f>
        <v>11.209999999962747</v>
      </c>
      <c r="BC37" s="268">
        <f>SUMIF(DIC!$B$7:$B$499,'Summary sales'!$A37,DIC!$J$7:$J$499)</f>
        <v>0</v>
      </c>
      <c r="BD37" s="268">
        <f>SUMIF(ASAHIMAS!$B$7:$B$499,'Summary sales'!$A37,ASAHIMAS!$J$7:$J$499)</f>
        <v>51727.36999999918</v>
      </c>
      <c r="BE37" s="268">
        <f>SUMIF('ABC KOGEN'!B36:B67,'Summary sales'!$A37,'ABC KOGEN'!J36:J67)</f>
        <v>4534.7599999997765</v>
      </c>
      <c r="BF37" s="268">
        <f>SUMIF(ADP!$B$7:$B$499,'Summary sales'!$A37,ADP!$J$7:$J$499)</f>
        <v>0</v>
      </c>
      <c r="BG37" s="268">
        <f>SUMIF(Tongtji!$B$8:$B$500,'Summary sales'!$A37,Tongtji!$J$8:$J$500)</f>
        <v>1717.7000000001863</v>
      </c>
      <c r="BH37" s="268">
        <f>SUMIF(CITYMALL!$B$7:$B$500,'Summary sales'!$A37,CITYMALL!$K$7:$K$500)</f>
        <v>0</v>
      </c>
      <c r="BI37" s="268">
        <f>SUMIF(PA!$B$7:$B$499,'Summary sales'!$A37,PA!$J$7:$J$499)</f>
        <v>645.89000000001397</v>
      </c>
      <c r="BJ37" s="268">
        <f>SUMIF(RB!$B$7:$B$499,'Summary sales'!$A37,RB!$J$7:$J$499)</f>
        <v>0</v>
      </c>
      <c r="BK37" s="268">
        <f>SUMIF(GFATOM!$B$7:$B$500,'Summary sales'!$A37,GFATOM!$J$7:$J$500)</f>
        <v>0</v>
      </c>
      <c r="BL37" s="268">
        <f>SUMIF(GFKULIT!$B$7:$B$500,'Summary sales'!$A37,GFKULIT!$J$7:$J$500)</f>
        <v>0</v>
      </c>
      <c r="BM37" s="268">
        <f>SUMIF(SPJES!$B$7:$B$492,'Summary sales'!$A37,SPJES!$N$7:$N$492)</f>
        <v>0</v>
      </c>
      <c r="BN37" s="268">
        <f>SUMIF(HSK!$B$7:$B$500,'Summary sales'!$A37,HSK!$N$7:$N$500)</f>
        <v>0</v>
      </c>
      <c r="BO37" s="268">
        <f>SUMIF(SDM!$B$7:$B$499,'Summary sales'!$A37,SDM!$J$7:$J$499)</f>
        <v>0</v>
      </c>
      <c r="BP37" s="268">
        <f>SUMIF(HANKOOK!$B$7:$B$500,'Summary sales'!$A37,HANKOOK!$J$7:$J$500)</f>
        <v>0</v>
      </c>
      <c r="BQ37" s="268">
        <f>SUMIF(JARGAS!$B$7:$B$499,'Summary sales'!$A37,JARGAS!$J$7:$J$499)</f>
        <v>1980.5199999999022</v>
      </c>
      <c r="BR37" s="268">
        <f>SUMIF(SBI!$B$7:$B$499,'Summary sales'!$A37,SBI!$J$7:$J$499)</f>
        <v>1929.1899999999441</v>
      </c>
      <c r="BS37" s="268">
        <f>SUMIF(JIUQI!$B$7:$B$472,'Summary sales'!$A37,JIUQI!$O$7:$O$472)</f>
        <v>0</v>
      </c>
      <c r="BT37" s="268">
        <f>SUMIF(SPGLOBAL!$B$7:$B$507,'Summary sales'!$A37,SPGLOBAL!$M$7:$M$507)</f>
        <v>8951.0909999981523</v>
      </c>
    </row>
    <row r="38" spans="1:72">
      <c r="A38" s="239">
        <f t="shared" si="60"/>
        <v>46173</v>
      </c>
      <c r="B38" s="240">
        <f t="shared" ref="B38" ca="1" si="63">IFERROR(M38/C38,"")</f>
        <v>0.7218231054316524</v>
      </c>
      <c r="C38" s="241">
        <f t="shared" si="58"/>
        <v>166212.00000000195</v>
      </c>
      <c r="D38" s="242">
        <v>89995.16</v>
      </c>
      <c r="E38" s="243">
        <v>52915.06</v>
      </c>
      <c r="F38" s="243">
        <v>9686.9499999999989</v>
      </c>
      <c r="G38" s="243">
        <v>0</v>
      </c>
      <c r="H38" s="243">
        <v>13614.830000001937</v>
      </c>
      <c r="I38" s="269">
        <v>0</v>
      </c>
      <c r="J38" s="243"/>
      <c r="K38" s="269">
        <v>0</v>
      </c>
      <c r="L38" s="269"/>
      <c r="M38" s="270">
        <f t="shared" ref="M38" ca="1" si="64">SUM(N38:BT38)</f>
        <v>119975.66200000721</v>
      </c>
      <c r="N38" s="271">
        <f>SUMIF(CLIN!$C$7:$C$500,'Summary sales'!$A38,CLIN!$J$7:$J$500)</f>
        <v>868.64999999990687</v>
      </c>
      <c r="O38" s="271">
        <f>SUMIF(BI!$B$7:$B$500,'Summary sales'!$A38,BI!$J$7:$J$500)</f>
        <v>0</v>
      </c>
      <c r="P38" s="271">
        <f>SUMIF(MKG!$B$7:$B$499,'Summary sales'!$A38,MKG!$J$7:$J$499)</f>
        <v>491.79000000003725</v>
      </c>
      <c r="Q38" s="271">
        <f>SUMIF(STM!$B$7:$B$500,'Summary sales'!$A38,STM!$J$7:$J$500)</f>
        <v>872.70000000018626</v>
      </c>
      <c r="R38" s="271">
        <f>SUMIF(OAJ!$B$7:$B$499,'Summary sales'!$A38,OAJ!$J$7:$J$499)</f>
        <v>387.86000000010245</v>
      </c>
      <c r="S38" s="271">
        <f>SUMIF(NNI!$B$7:$B$500,'Summary sales'!$A38,NNI!$J$7:$J$500)</f>
        <v>0</v>
      </c>
      <c r="T38" s="271">
        <f>SUMIF(SHB!$B$7:$B$499,'Summary sales'!$A38,SHB!$J$7:$J$499)</f>
        <v>0</v>
      </c>
      <c r="U38" s="271">
        <f>SUMIF(GTL!$B$7:$B$500,'Summary sales'!$A38,GTL!$J$7:$J$500)</f>
        <v>556.77999999991152</v>
      </c>
      <c r="V38" s="271">
        <f>SUMIF(TWK!$B$7:$B$500,'Summary sales'!$A38,TWK!$J$7:$J$500)</f>
        <v>204.35999999998603</v>
      </c>
      <c r="W38" s="271">
        <f>SUMIF(BYC!$B$7:$B$499,'Summary sales'!$A38,BYC!$J$7:$J$499)</f>
        <v>0</v>
      </c>
      <c r="X38" s="271">
        <f>SUMIF(GFIR!$B$7:$B$40,'Summary sales'!$A38,GFIR!$J$7:$J$40)+SUMIF(GFIR2!$B$7:$B$19,'Summary sales'!$A38,GFIR2!$J$7:$J$19)</f>
        <v>0</v>
      </c>
      <c r="Y38" s="271">
        <f>SUMIF(SARIMURNI!$B$7:$B$501,'Summary sales'!$A38,SARIMURNI!$J$7:$J$501)</f>
        <v>0</v>
      </c>
      <c r="Z38" s="271">
        <f>SUMIF(HLI!$B$7:$B$499,'Summary sales'!$A38,HLI!$J$7:$J$499)</f>
        <v>3688.2299999999814</v>
      </c>
      <c r="AA38" s="271">
        <f>SUMIF(CERES!$B$7:$B$500,'Summary sales'!$A38,CERES!$J$7:$J$500)</f>
        <v>3582.8699999996461</v>
      </c>
      <c r="AB38" s="271">
        <f>SUMIF(KGM!$B$7:$B$500,'Summary sales'!$A38,KGM!$J$7:$J$500)</f>
        <v>1376.2099999999627</v>
      </c>
      <c r="AC38" s="271">
        <f>SUMIF(ALT!$B$7:$B$119,'Summary sales'!$A38,ALT!$M$7:$M$119)</f>
        <v>0</v>
      </c>
      <c r="AD38" s="271">
        <f ca="1">SUMIF(IDP!$B$7:$B$126,'Summary sales'!$A38,IDP!$O$7:$O$125)</f>
        <v>0</v>
      </c>
      <c r="AE38" s="271">
        <f>SUMIF(FSI!$B$7:$B$501,'Summary sales'!$A38,FSI!$J$7:$J$501)</f>
        <v>0</v>
      </c>
      <c r="AF38" s="271">
        <f>SUMIF(EBM!$B$7:$B$499,'Summary sales'!$A38,EBM!$J$7:$J$499)</f>
        <v>68.716000000000349</v>
      </c>
      <c r="AG38" s="271">
        <f>SUMIF(CISF!$B$7:$B$499,'Summary sales'!$A38,CISF!$J$7:$J$499)</f>
        <v>225.5</v>
      </c>
      <c r="AH38" s="271">
        <f>SUMIF(HANKOOK!$B$7:$B$498,'Summary sales'!$A38,HANKOOK!$J$7:$J$498)</f>
        <v>0</v>
      </c>
      <c r="AI38" s="271">
        <f>SUMIF(PUJ!$B$7:$B$500,'Summary sales'!$A38,PUJ!$J$7:$J$500)</f>
        <v>0</v>
      </c>
      <c r="AJ38" s="271">
        <f>SUMIF(TORABIKACIKUPA!$B$7:$B$493,'Summary sales'!$A38,TORABIKACIKUPA!$L$7:$L$493)</f>
        <v>0</v>
      </c>
      <c r="AK38" s="271">
        <f>SUMIF(TORABIKAHF!$B$7:$B$504,'Summary sales'!$A38,TORABIKAHF!$L$7:$L$504)</f>
        <v>0</v>
      </c>
      <c r="AL38" s="271">
        <f>SUMIF(TORABIKAIC!$B$7:$B$492,'Summary sales'!$A38,TORABIKAIC!$L$7:$L$492)</f>
        <v>0</v>
      </c>
      <c r="AM38" s="271">
        <f>SUMIF(KALBEE!$B$7:$B$500,'Summary sales'!$A38,KALBEE!$J$7:$J$500)</f>
        <v>9476.3999999999069</v>
      </c>
      <c r="AN38" s="271">
        <f>SUMIF(TOYOBO!$B$7:$B$479,'Summary sales'!$A38,TOYOBO!$O$7:$O$479)</f>
        <v>0</v>
      </c>
      <c r="AO38" s="271">
        <f>SUMIF(SWS!$B$7:$B$483,'Summary sales'!$A38,SWS!$P$7:$P$483)</f>
        <v>0</v>
      </c>
      <c r="AP38" s="271">
        <f>SUMIF(KSN!$B$7:$B$482,'Summary sales'!$A38,KSN!$J$7:$J$482)</f>
        <v>0</v>
      </c>
      <c r="AQ38" s="271">
        <f>SUMIF(UMI!$B$7:$B$500,'Summary sales'!$A38,UMI!$J$7:$J$500)</f>
        <v>5447.7930000051856</v>
      </c>
      <c r="AR38" s="271">
        <f>SUMIF(IPT!$B$7:$B$499,'Summary sales'!$A38,IPT!$J$7:$J$499)</f>
        <v>2234.4099999992177</v>
      </c>
      <c r="AS38" s="271">
        <f>SUMIF(KBRU!$B$8:$B$500,'Summary sales'!$A38,KBRU!$J$8:$J$500)</f>
        <v>0</v>
      </c>
      <c r="AT38" s="271">
        <f>SUMIF(AMI!$B$7:$B$499,'Summary sales'!$A38,AMI!$J$7:$J$499)</f>
        <v>0</v>
      </c>
      <c r="AU38" s="271">
        <f>SUMIF(KA!$B$7:$B$500,'Summary sales'!$A38,KA!$J$7:$J$500)</f>
        <v>0</v>
      </c>
      <c r="AV38" s="271">
        <f>SUMIF(KTN!$B$7:$B$499,'Summary sales'!$A38,KTN!$J$7:$J$499)</f>
        <v>1146.2099999999627</v>
      </c>
      <c r="AW38" s="271">
        <f>SUMIF(TOMIMOTO!$B$7:$B$499,'Summary sales'!$A38,TOMIMOTO!$J$7:$J$499)</f>
        <v>0</v>
      </c>
      <c r="AX38" s="271">
        <f>SUMIF(NIAGAGARAM!$B$7:$B$501,'Summary sales'!$A38,NIAGAGARAM!$J$7:$J$501)</f>
        <v>0</v>
      </c>
      <c r="AY38" s="271">
        <f>SUMIF('PCI84'!$B$7:$B$500,'Summary sales'!$A38,'PCI84'!$J$7:$J$500)</f>
        <v>10523.980000000447</v>
      </c>
      <c r="AZ38" s="271">
        <f>SUMIF(PCIM!$B$7:$B$500,'Summary sales'!$A38,PCIM!$J$7:$J$500)</f>
        <v>2380.0100000000093</v>
      </c>
      <c r="BA38" s="271">
        <f>SUMIF(INDOFOOD!$B$7:$B$501,'Summary sales'!$A38,INDOFOOD!$J$7:$J$501)</f>
        <v>3672.0499999998137</v>
      </c>
      <c r="BB38" s="271">
        <f>SUMIF(HCI!$B$7:$B$499,'Summary sales'!$A38,HCI!$J$7:$J$499)</f>
        <v>0</v>
      </c>
      <c r="BC38" s="271">
        <f>SUMIF(DIC!$B$7:$B$499,'Summary sales'!$A38,DIC!$J$7:$J$499)</f>
        <v>0</v>
      </c>
      <c r="BD38" s="271">
        <f>SUMIF(ASAHIMAS!$B$7:$B$499,'Summary sales'!$A38,ASAHIMAS!$J$7:$J$499)</f>
        <v>53555.640000000596</v>
      </c>
      <c r="BE38" s="271">
        <f>SUMIF('ABC KOGEN'!B37:B68,'Summary sales'!$A38,'ABC KOGEN'!J37:J68)</f>
        <v>3445.2800000000279</v>
      </c>
      <c r="BF38" s="271">
        <f>SUMIF(ADP!$B$7:$B$499,'Summary sales'!$A38,ADP!$J$7:$J$499)</f>
        <v>0</v>
      </c>
      <c r="BG38" s="271">
        <f>SUMIF(Tongtji!$B$8:$B$500,'Summary sales'!$A38,Tongtji!$J$8:$J$500)</f>
        <v>0</v>
      </c>
      <c r="BH38" s="271">
        <f>SUMIF(CITYMALL!$B$7:$B$500,'Summary sales'!$A38,CITYMALL!$K$7:$K$500)</f>
        <v>0</v>
      </c>
      <c r="BI38" s="271">
        <f>SUMIF(PA!$B$7:$B$499,'Summary sales'!$A38,PA!$J$7:$J$499)</f>
        <v>553.51999999990221</v>
      </c>
      <c r="BJ38" s="271">
        <f>SUMIF(RB!$B$7:$B$499,'Summary sales'!$A38,RB!$J$7:$J$499)</f>
        <v>0</v>
      </c>
      <c r="BK38" s="271">
        <f>SUMIF(GFATOM!$B$7:$B$500,'Summary sales'!$A38,GFATOM!$J$7:$J$500)</f>
        <v>135.61000000010245</v>
      </c>
      <c r="BL38" s="271">
        <f>SUMIF(GFKULIT!$B$7:$B$500,'Summary sales'!$A38,GFKULIT!$J$7:$J$500)</f>
        <v>0</v>
      </c>
      <c r="BM38" s="271">
        <f>SUMIF(SPJES!$B$7:$B$492,'Summary sales'!$A38,SPJES!$N$7:$N$492)</f>
        <v>0</v>
      </c>
      <c r="BN38" s="271">
        <f>SUMIF(HSK!$B$7:$B$500,'Summary sales'!$A38,HSK!$N$7:$N$500)</f>
        <v>0</v>
      </c>
      <c r="BO38" s="271">
        <f>SUMIF(SDM!$B$7:$B$499,'Summary sales'!$A38,SDM!$J$7:$J$499)</f>
        <v>0</v>
      </c>
      <c r="BP38" s="271">
        <f>SUMIF(HANKOOK!$B$7:$B$500,'Summary sales'!$A38,HANKOOK!$J$7:$J$500)</f>
        <v>0</v>
      </c>
      <c r="BQ38" s="271">
        <f>SUMIF(JARGAS!$B$7:$B$499,'Summary sales'!$A38,JARGAS!$J$7:$J$499)</f>
        <v>1864.2580000000307</v>
      </c>
      <c r="BR38" s="271">
        <f>SUMIF(SBI!$B$7:$B$499,'Summary sales'!$A38,SBI!$J$7:$J$499)</f>
        <v>4275.7200000002049</v>
      </c>
      <c r="BS38" s="271">
        <f>SUMIF(JIUQI!$B$7:$B$472,'Summary sales'!$A38,JIUQI!$O$7:$O$472)</f>
        <v>0</v>
      </c>
      <c r="BT38" s="271">
        <f>SUMIF(SPGLOBAL!$B$7:$B$507,'Summary sales'!$A38,SPGLOBAL!$M$7:$M$507)</f>
        <v>8941.1150000020862</v>
      </c>
    </row>
    <row r="39" spans="1:72" ht="15" thickBot="1">
      <c r="A39" s="234"/>
      <c r="B39" s="247"/>
      <c r="C39" s="248"/>
      <c r="D39" s="237"/>
      <c r="E39" s="244"/>
      <c r="F39" s="238"/>
      <c r="G39" s="244"/>
      <c r="H39" s="244"/>
      <c r="I39" s="265"/>
      <c r="J39" s="238"/>
      <c r="K39" s="266"/>
      <c r="L39" s="265"/>
      <c r="M39" s="267"/>
      <c r="N39" s="268"/>
      <c r="O39" s="274"/>
      <c r="P39" s="274"/>
      <c r="Q39" s="268"/>
      <c r="R39" s="274"/>
      <c r="S39" s="274"/>
      <c r="T39" s="274"/>
      <c r="U39" s="274"/>
      <c r="V39" s="274"/>
      <c r="W39" s="268"/>
      <c r="X39" s="274"/>
      <c r="Y39" s="274"/>
      <c r="Z39" s="268"/>
      <c r="AA39" s="278"/>
      <c r="AB39" s="278"/>
      <c r="AC39" s="278"/>
      <c r="AD39" s="268"/>
      <c r="AE39" s="268"/>
      <c r="AF39" s="274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</row>
    <row r="40" spans="1:72" s="223" customFormat="1" ht="15.6">
      <c r="A40" s="249" t="s">
        <v>58</v>
      </c>
      <c r="B40" s="250">
        <f ca="1">IFERROR(M40/C40,"")</f>
        <v>1.0138828612120843</v>
      </c>
      <c r="C40" s="251">
        <f t="shared" ref="C40:AF40" si="65">SUM(C8:C39)</f>
        <v>5527471.5089999922</v>
      </c>
      <c r="D40" s="251">
        <f t="shared" si="65"/>
        <v>3497431.7229999998</v>
      </c>
      <c r="E40" s="251">
        <f t="shared" si="65"/>
        <v>1359563.2100000002</v>
      </c>
      <c r="F40" s="251">
        <f t="shared" si="65"/>
        <v>322512.28000000003</v>
      </c>
      <c r="G40" s="251">
        <f t="shared" si="65"/>
        <v>9248.630000000001</v>
      </c>
      <c r="H40" s="251">
        <f t="shared" si="65"/>
        <v>271594.47599999083</v>
      </c>
      <c r="I40" s="251">
        <f t="shared" si="65"/>
        <v>67121.19</v>
      </c>
      <c r="J40" s="251">
        <f t="shared" si="65"/>
        <v>0</v>
      </c>
      <c r="K40" s="251">
        <f t="shared" si="65"/>
        <v>0</v>
      </c>
      <c r="L40" s="251">
        <f t="shared" si="65"/>
        <v>0</v>
      </c>
      <c r="M40" s="251">
        <f t="shared" ca="1" si="65"/>
        <v>5604208.6288131885</v>
      </c>
      <c r="N40" s="251">
        <f t="shared" si="65"/>
        <v>24856.709999999963</v>
      </c>
      <c r="O40" s="251">
        <f t="shared" si="65"/>
        <v>36442.179999999702</v>
      </c>
      <c r="P40" s="251">
        <f t="shared" si="65"/>
        <v>30198.050000000279</v>
      </c>
      <c r="Q40" s="251">
        <f t="shared" si="65"/>
        <v>83637.600000000093</v>
      </c>
      <c r="R40" s="251">
        <f t="shared" si="65"/>
        <v>22340.760000000009</v>
      </c>
      <c r="S40" s="251">
        <f t="shared" si="65"/>
        <v>0</v>
      </c>
      <c r="T40" s="251">
        <f t="shared" si="65"/>
        <v>1125.9200000000128</v>
      </c>
      <c r="U40" s="251">
        <f t="shared" si="65"/>
        <v>22968.619999999995</v>
      </c>
      <c r="V40" s="251">
        <f t="shared" si="65"/>
        <v>18281.659999999916</v>
      </c>
      <c r="W40" s="251">
        <f t="shared" si="65"/>
        <v>118982.41000000015</v>
      </c>
      <c r="X40" s="251">
        <f t="shared" si="65"/>
        <v>143344.65000000037</v>
      </c>
      <c r="Y40" s="251">
        <f t="shared" si="65"/>
        <v>29962.669999999925</v>
      </c>
      <c r="Z40" s="251">
        <f t="shared" si="65"/>
        <v>115752.95999999996</v>
      </c>
      <c r="AA40" s="251">
        <f t="shared" si="65"/>
        <v>229232.6799999997</v>
      </c>
      <c r="AB40" s="251"/>
      <c r="AC40" s="251">
        <f t="shared" si="65"/>
        <v>28624.576000000001</v>
      </c>
      <c r="AD40" s="251">
        <f t="shared" ca="1" si="65"/>
        <v>118658.95</v>
      </c>
      <c r="AE40" s="251">
        <f t="shared" si="65"/>
        <v>227.10000000000582</v>
      </c>
      <c r="AF40" s="251">
        <f t="shared" si="65"/>
        <v>1603.7719999999972</v>
      </c>
      <c r="AG40" s="251">
        <f t="shared" ref="AG40:BJ40" si="66">SUM(AG8:AG39)</f>
        <v>76107.899999999907</v>
      </c>
      <c r="AH40" s="251">
        <f t="shared" si="66"/>
        <v>0</v>
      </c>
      <c r="AI40" s="251">
        <f t="shared" si="66"/>
        <v>84884.5</v>
      </c>
      <c r="AJ40" s="251">
        <f t="shared" si="66"/>
        <v>0</v>
      </c>
      <c r="AK40" s="251">
        <f t="shared" si="66"/>
        <v>0</v>
      </c>
      <c r="AL40" s="251">
        <f t="shared" si="66"/>
        <v>0</v>
      </c>
      <c r="AM40" s="251">
        <f t="shared" si="66"/>
        <v>204495</v>
      </c>
      <c r="AN40" s="251">
        <f t="shared" si="66"/>
        <v>0</v>
      </c>
      <c r="AO40" s="251">
        <f t="shared" si="66"/>
        <v>0</v>
      </c>
      <c r="AP40" s="251">
        <f t="shared" si="66"/>
        <v>158609.39999999997</v>
      </c>
      <c r="AQ40" s="251">
        <f t="shared" si="66"/>
        <v>423608.3560000062</v>
      </c>
      <c r="AR40" s="251">
        <f t="shared" si="66"/>
        <v>54254.889999999665</v>
      </c>
      <c r="AS40" s="251">
        <f t="shared" si="66"/>
        <v>13253.169999999925</v>
      </c>
      <c r="AT40" s="251">
        <f t="shared" si="66"/>
        <v>175783.34999999963</v>
      </c>
      <c r="AU40" s="251">
        <f t="shared" si="66"/>
        <v>51146.350000000006</v>
      </c>
      <c r="AV40" s="251">
        <f t="shared" si="66"/>
        <v>37487.299999999814</v>
      </c>
      <c r="AW40" s="251">
        <f t="shared" si="66"/>
        <v>57443.229999999981</v>
      </c>
      <c r="AX40" s="251">
        <f t="shared" si="66"/>
        <v>26891.530000000028</v>
      </c>
      <c r="AY40" s="251">
        <f t="shared" si="66"/>
        <v>319886.83999999985</v>
      </c>
      <c r="AZ40" s="251">
        <f t="shared" si="66"/>
        <v>71435.300000000047</v>
      </c>
      <c r="BA40" s="251">
        <f t="shared" si="66"/>
        <v>125876.85000000056</v>
      </c>
      <c r="BB40" s="251">
        <f t="shared" si="66"/>
        <v>159732.92000000004</v>
      </c>
      <c r="BC40" s="251">
        <f t="shared" si="66"/>
        <v>217973.44999999995</v>
      </c>
      <c r="BD40" s="251">
        <f t="shared" si="66"/>
        <v>1439651.4299999997</v>
      </c>
      <c r="BE40" s="251">
        <f t="shared" si="66"/>
        <v>176170.29999999981</v>
      </c>
      <c r="BF40" s="251">
        <f t="shared" si="66"/>
        <v>14185.309999999998</v>
      </c>
      <c r="BG40" s="251">
        <f t="shared" si="66"/>
        <v>75334.400000000373</v>
      </c>
      <c r="BH40" s="251">
        <f t="shared" si="66"/>
        <v>0</v>
      </c>
      <c r="BI40" s="251">
        <f t="shared" si="66"/>
        <v>23847.789999999921</v>
      </c>
      <c r="BJ40" s="251">
        <f t="shared" si="66"/>
        <v>59386.399999999907</v>
      </c>
      <c r="BK40" s="251">
        <f t="shared" ref="BK40:BT40" si="67">SUM(BK8:BK39)</f>
        <v>50967.729999999981</v>
      </c>
      <c r="BL40" s="251">
        <f t="shared" si="67"/>
        <v>8916.5359999999637</v>
      </c>
      <c r="BM40" s="251">
        <f t="shared" si="67"/>
        <v>0</v>
      </c>
      <c r="BN40" s="251">
        <f t="shared" si="67"/>
        <v>0</v>
      </c>
      <c r="BO40" s="251">
        <f t="shared" si="67"/>
        <v>23066.830000000075</v>
      </c>
      <c r="BP40" s="251">
        <f t="shared" si="67"/>
        <v>0</v>
      </c>
      <c r="BQ40" s="251">
        <f t="shared" si="67"/>
        <v>58183.703999999969</v>
      </c>
      <c r="BR40" s="251">
        <f t="shared" si="67"/>
        <v>71902.450000000186</v>
      </c>
      <c r="BS40" s="251">
        <f t="shared" si="67"/>
        <v>122966.86781319148</v>
      </c>
      <c r="BT40" s="251">
        <f t="shared" si="67"/>
        <v>154624.27699999139</v>
      </c>
    </row>
    <row r="42" spans="1:72">
      <c r="D42" s="252"/>
      <c r="E42" s="252"/>
      <c r="F42" s="252"/>
      <c r="M42" s="252"/>
      <c r="Q42" s="252"/>
      <c r="AF42" s="252"/>
      <c r="AG42" s="252"/>
      <c r="AH42" s="252"/>
    </row>
    <row r="43" spans="1:72">
      <c r="C43" s="227"/>
      <c r="D43" s="253"/>
      <c r="G43" s="254"/>
      <c r="H43" s="254"/>
      <c r="J43" s="254"/>
      <c r="K43" s="254"/>
      <c r="M43" s="252"/>
    </row>
    <row r="44" spans="1:72">
      <c r="C44" s="252"/>
      <c r="D44" s="252"/>
      <c r="M44" s="252"/>
      <c r="N44" s="252"/>
    </row>
    <row r="45" spans="1:72">
      <c r="C45" s="255"/>
      <c r="M45" s="252"/>
      <c r="Y45" s="227"/>
    </row>
    <row r="46" spans="1:72">
      <c r="D46" s="252"/>
      <c r="M46" s="275"/>
    </row>
    <row r="47" spans="1:72">
      <c r="C47" s="255"/>
      <c r="M47" s="253"/>
    </row>
    <row r="49" spans="3:13">
      <c r="C49" s="256"/>
      <c r="M49" s="252"/>
    </row>
  </sheetData>
  <mergeCells count="6">
    <mergeCell ref="A3:C3"/>
    <mergeCell ref="A4:B4"/>
    <mergeCell ref="C6:L6"/>
    <mergeCell ref="M6:BT6"/>
    <mergeCell ref="A6:A7"/>
    <mergeCell ref="B6:B7"/>
  </mergeCells>
  <conditionalFormatting sqref="C13:C15">
    <cfRule type="cellIs" dxfId="29" priority="1" operator="lessThan">
      <formula>0</formula>
    </cfRule>
  </conditionalFormatting>
  <conditionalFormatting sqref="N7:AO7">
    <cfRule type="cellIs" dxfId="28" priority="9" operator="lessThan">
      <formula>0</formula>
    </cfRule>
  </conditionalFormatting>
  <conditionalFormatting sqref="BB7:BF7">
    <cfRule type="cellIs" dxfId="27" priority="8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"/>
  <sheetViews>
    <sheetView workbookViewId="0">
      <pane xSplit="3" ySplit="6" topLeftCell="D25" activePane="bottomRight" state="frozen"/>
      <selection pane="topRight"/>
      <selection pane="bottomLeft"/>
      <selection pane="bottomRight" activeCell="I20" sqref="I2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 ht="15" thickBot="1">
      <c r="B1" s="5"/>
      <c r="C1" s="6" t="s">
        <v>145</v>
      </c>
      <c r="D1" s="5"/>
      <c r="E1" s="5"/>
      <c r="F1" s="5"/>
    </row>
    <row r="2" spans="1:12" ht="15.6" thickTop="1" thickBot="1">
      <c r="B2" s="5"/>
      <c r="C2" s="6" t="s">
        <v>315</v>
      </c>
      <c r="D2" s="5"/>
      <c r="E2" s="5"/>
      <c r="F2" s="5"/>
      <c r="L2" s="98" t="s">
        <v>147</v>
      </c>
    </row>
    <row r="3" spans="1:12" ht="15" thickTop="1">
      <c r="B3" s="5"/>
      <c r="C3" s="6" t="str" cm="1">
        <f t="array" ref="C3:E3">'Summary sales'!A3:C3</f>
        <v>Bulan Mei 2026</v>
      </c>
      <c r="D3" s="5">
        <v>0</v>
      </c>
      <c r="E3" s="5">
        <v>0</v>
      </c>
      <c r="F3" s="5"/>
    </row>
    <row r="4" spans="1:12" ht="15" thickBot="1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MAX(K7:K37)</f>
        <v>0</v>
      </c>
    </row>
    <row r="5" spans="1:12" ht="15" thickTop="1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 thickBo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 ht="15" thickTop="1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/>
      <c r="I7" s="77"/>
      <c r="J7" s="77">
        <f t="shared" ref="J7:J36" si="0">I7-H7</f>
        <v>0</v>
      </c>
      <c r="K7" s="91">
        <f t="shared" ref="K7:K36" si="1">J7/24</f>
        <v>0</v>
      </c>
      <c r="L7" s="36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</v>
      </c>
      <c r="E8" s="74">
        <f t="shared" ref="E8:E36" si="3">C8+1</f>
        <v>46145</v>
      </c>
      <c r="F8" s="75">
        <v>0</v>
      </c>
      <c r="G8" s="76">
        <f>IFERROR(((E8-C8)+(F8-D8)),"")</f>
        <v>1</v>
      </c>
      <c r="H8" s="77"/>
      <c r="I8" s="77"/>
      <c r="J8" s="77">
        <f t="shared" si="0"/>
        <v>0</v>
      </c>
      <c r="K8" s="91">
        <f t="shared" si="1"/>
        <v>0</v>
      </c>
      <c r="L8" s="558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v>0</v>
      </c>
      <c r="E9" s="74">
        <f t="shared" si="3"/>
        <v>46146</v>
      </c>
      <c r="F9" s="75">
        <v>0</v>
      </c>
      <c r="G9" s="76">
        <f>IFERROR(((E9-C9)+(F9-D9)),"")</f>
        <v>1</v>
      </c>
      <c r="H9" s="77"/>
      <c r="I9" s="77"/>
      <c r="J9" s="77">
        <f t="shared" si="0"/>
        <v>0</v>
      </c>
      <c r="K9" s="91">
        <f t="shared" si="1"/>
        <v>0</v>
      </c>
      <c r="L9" s="558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</v>
      </c>
      <c r="E10" s="74">
        <f t="shared" si="3"/>
        <v>46147</v>
      </c>
      <c r="F10" s="75">
        <v>0</v>
      </c>
      <c r="G10" s="76">
        <f>IFERROR(((E10-C10)+(F10-D10)),"")</f>
        <v>1</v>
      </c>
      <c r="H10" s="77"/>
      <c r="I10" s="77"/>
      <c r="J10" s="77">
        <f t="shared" si="0"/>
        <v>0</v>
      </c>
      <c r="K10" s="91">
        <f t="shared" si="1"/>
        <v>0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</v>
      </c>
      <c r="E11" s="74">
        <f t="shared" si="3"/>
        <v>46148</v>
      </c>
      <c r="F11" s="75">
        <v>0</v>
      </c>
      <c r="G11" s="76">
        <f t="shared" ref="G11:G36" si="5">IFERROR(((E11-C11)+(F11-D11)),"")</f>
        <v>1</v>
      </c>
      <c r="H11" s="77"/>
      <c r="I11" s="77"/>
      <c r="J11" s="77">
        <f t="shared" si="0"/>
        <v>0</v>
      </c>
      <c r="K11" s="91">
        <f t="shared" si="1"/>
        <v>0</v>
      </c>
      <c r="L11" s="36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</v>
      </c>
      <c r="E12" s="74">
        <f t="shared" si="3"/>
        <v>46149</v>
      </c>
      <c r="F12" s="75">
        <v>0</v>
      </c>
      <c r="G12" s="76">
        <f t="shared" si="5"/>
        <v>1</v>
      </c>
      <c r="H12" s="77"/>
      <c r="I12" s="77"/>
      <c r="J12" s="77">
        <f t="shared" si="0"/>
        <v>0</v>
      </c>
      <c r="K12" s="91">
        <f t="shared" si="1"/>
        <v>0</v>
      </c>
      <c r="L12" s="36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</v>
      </c>
      <c r="E13" s="74">
        <f t="shared" si="3"/>
        <v>46150</v>
      </c>
      <c r="F13" s="75">
        <v>0</v>
      </c>
      <c r="G13" s="76">
        <f t="shared" si="5"/>
        <v>1</v>
      </c>
      <c r="H13" s="77"/>
      <c r="I13" s="77"/>
      <c r="J13" s="77">
        <f t="shared" si="0"/>
        <v>0</v>
      </c>
      <c r="K13" s="91">
        <f t="shared" si="1"/>
        <v>0</v>
      </c>
      <c r="L13" s="36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</v>
      </c>
      <c r="E14" s="74">
        <f t="shared" si="3"/>
        <v>46151</v>
      </c>
      <c r="F14" s="75">
        <v>0</v>
      </c>
      <c r="G14" s="76">
        <f t="shared" si="5"/>
        <v>1</v>
      </c>
      <c r="H14" s="77"/>
      <c r="I14" s="77"/>
      <c r="J14" s="77">
        <f t="shared" si="0"/>
        <v>0</v>
      </c>
      <c r="K14" s="91">
        <f t="shared" si="1"/>
        <v>0</v>
      </c>
      <c r="L14" s="36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</v>
      </c>
      <c r="E15" s="74">
        <f t="shared" si="3"/>
        <v>46152</v>
      </c>
      <c r="F15" s="75">
        <v>0</v>
      </c>
      <c r="G15" s="76">
        <f t="shared" si="5"/>
        <v>1</v>
      </c>
      <c r="H15" s="77"/>
      <c r="I15" s="77"/>
      <c r="J15" s="77">
        <f t="shared" si="0"/>
        <v>0</v>
      </c>
      <c r="K15" s="91">
        <f t="shared" si="1"/>
        <v>0</v>
      </c>
      <c r="L15" s="36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</v>
      </c>
      <c r="E16" s="74">
        <f t="shared" si="3"/>
        <v>46153</v>
      </c>
      <c r="F16" s="75">
        <v>0</v>
      </c>
      <c r="G16" s="76">
        <f t="shared" si="5"/>
        <v>1</v>
      </c>
      <c r="H16" s="77"/>
      <c r="I16" s="77"/>
      <c r="J16" s="77">
        <f t="shared" si="0"/>
        <v>0</v>
      </c>
      <c r="K16" s="91">
        <f t="shared" si="1"/>
        <v>0</v>
      </c>
      <c r="L16" s="36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</v>
      </c>
      <c r="E17" s="74">
        <f t="shared" si="3"/>
        <v>46154</v>
      </c>
      <c r="F17" s="75">
        <v>0</v>
      </c>
      <c r="G17" s="76">
        <f t="shared" si="5"/>
        <v>1</v>
      </c>
      <c r="H17" s="77"/>
      <c r="I17" s="77"/>
      <c r="J17" s="77">
        <f t="shared" si="0"/>
        <v>0</v>
      </c>
      <c r="K17" s="91">
        <f t="shared" si="1"/>
        <v>0</v>
      </c>
      <c r="L17" s="36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</v>
      </c>
      <c r="E18" s="74">
        <f t="shared" si="3"/>
        <v>46155</v>
      </c>
      <c r="F18" s="75">
        <v>0</v>
      </c>
      <c r="G18" s="76">
        <f t="shared" si="5"/>
        <v>1</v>
      </c>
      <c r="H18" s="77"/>
      <c r="I18" s="77"/>
      <c r="J18" s="77">
        <f t="shared" si="0"/>
        <v>0</v>
      </c>
      <c r="K18" s="91">
        <f t="shared" si="1"/>
        <v>0</v>
      </c>
      <c r="L18" s="36"/>
      <c r="N18" s="3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</v>
      </c>
      <c r="E19" s="74">
        <f t="shared" si="3"/>
        <v>46156</v>
      </c>
      <c r="F19" s="75">
        <v>0</v>
      </c>
      <c r="G19" s="76">
        <f t="shared" si="5"/>
        <v>1</v>
      </c>
      <c r="H19" s="77"/>
      <c r="I19" s="77"/>
      <c r="J19" s="77">
        <f t="shared" si="0"/>
        <v>0</v>
      </c>
      <c r="K19" s="91">
        <f t="shared" si="1"/>
        <v>0</v>
      </c>
      <c r="L19" s="36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</v>
      </c>
      <c r="E20" s="74">
        <f t="shared" si="3"/>
        <v>46157</v>
      </c>
      <c r="F20" s="75">
        <v>0</v>
      </c>
      <c r="G20" s="76">
        <f t="shared" si="5"/>
        <v>1</v>
      </c>
      <c r="H20" s="77"/>
      <c r="I20" s="77"/>
      <c r="J20" s="77">
        <f t="shared" si="0"/>
        <v>0</v>
      </c>
      <c r="K20" s="91">
        <f t="shared" si="1"/>
        <v>0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</v>
      </c>
      <c r="E21" s="74">
        <f t="shared" si="3"/>
        <v>46158</v>
      </c>
      <c r="F21" s="75">
        <v>0</v>
      </c>
      <c r="G21" s="76">
        <f t="shared" si="5"/>
        <v>1</v>
      </c>
      <c r="H21" s="77"/>
      <c r="I21" s="77"/>
      <c r="J21" s="77">
        <f t="shared" si="0"/>
        <v>0</v>
      </c>
      <c r="K21" s="91">
        <f t="shared" si="1"/>
        <v>0</v>
      </c>
      <c r="L21" s="36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</v>
      </c>
      <c r="E22" s="74">
        <f t="shared" si="3"/>
        <v>46159</v>
      </c>
      <c r="F22" s="75">
        <v>0</v>
      </c>
      <c r="G22" s="76">
        <f t="shared" si="5"/>
        <v>1</v>
      </c>
      <c r="H22" s="77"/>
      <c r="I22" s="77"/>
      <c r="J22" s="77">
        <f t="shared" si="0"/>
        <v>0</v>
      </c>
      <c r="K22" s="91">
        <f t="shared" si="1"/>
        <v>0</v>
      </c>
      <c r="L22" s="36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</v>
      </c>
      <c r="E23" s="74">
        <f t="shared" si="3"/>
        <v>46160</v>
      </c>
      <c r="F23" s="75">
        <v>0</v>
      </c>
      <c r="G23" s="76">
        <f t="shared" si="5"/>
        <v>1</v>
      </c>
      <c r="H23" s="77"/>
      <c r="I23" s="77"/>
      <c r="J23" s="77">
        <f t="shared" si="0"/>
        <v>0</v>
      </c>
      <c r="K23" s="91">
        <f t="shared" si="1"/>
        <v>0</v>
      </c>
      <c r="L23" s="36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</v>
      </c>
      <c r="E24" s="74">
        <f t="shared" si="3"/>
        <v>46161</v>
      </c>
      <c r="F24" s="75">
        <v>0</v>
      </c>
      <c r="G24" s="76">
        <f t="shared" si="5"/>
        <v>1</v>
      </c>
      <c r="H24" s="77"/>
      <c r="I24" s="77"/>
      <c r="J24" s="77">
        <f t="shared" si="0"/>
        <v>0</v>
      </c>
      <c r="K24" s="91">
        <f t="shared" si="1"/>
        <v>0</v>
      </c>
      <c r="L24" s="36"/>
    </row>
    <row r="25" spans="1:14">
      <c r="A25" s="78">
        <f t="shared" ref="A25:B36" si="6">A24+1</f>
        <v>19</v>
      </c>
      <c r="B25" s="74">
        <f t="shared" si="6"/>
        <v>46161</v>
      </c>
      <c r="C25" s="74">
        <f t="shared" si="2"/>
        <v>46161</v>
      </c>
      <c r="D25" s="75">
        <v>0</v>
      </c>
      <c r="E25" s="74">
        <f t="shared" si="3"/>
        <v>46162</v>
      </c>
      <c r="F25" s="75">
        <v>0</v>
      </c>
      <c r="G25" s="76">
        <f t="shared" si="5"/>
        <v>1</v>
      </c>
      <c r="H25" s="77"/>
      <c r="I25" s="77"/>
      <c r="J25" s="77">
        <f t="shared" si="0"/>
        <v>0</v>
      </c>
      <c r="K25" s="91">
        <f t="shared" si="1"/>
        <v>0</v>
      </c>
      <c r="L25" s="529"/>
    </row>
    <row r="26" spans="1:14">
      <c r="A26" s="78">
        <f t="shared" si="6"/>
        <v>20</v>
      </c>
      <c r="B26" s="74">
        <f t="shared" si="6"/>
        <v>46162</v>
      </c>
      <c r="C26" s="74">
        <f t="shared" si="2"/>
        <v>46162</v>
      </c>
      <c r="D26" s="75">
        <v>0</v>
      </c>
      <c r="E26" s="74">
        <f t="shared" si="3"/>
        <v>46163</v>
      </c>
      <c r="F26" s="75">
        <v>0</v>
      </c>
      <c r="G26" s="76">
        <f t="shared" si="5"/>
        <v>1</v>
      </c>
      <c r="H26" s="77"/>
      <c r="I26" s="77"/>
      <c r="J26" s="77">
        <f t="shared" si="0"/>
        <v>0</v>
      </c>
      <c r="K26" s="91">
        <f t="shared" si="1"/>
        <v>0</v>
      </c>
      <c r="L26" s="36"/>
    </row>
    <row r="27" spans="1:14">
      <c r="A27" s="78">
        <f t="shared" si="6"/>
        <v>21</v>
      </c>
      <c r="B27" s="74">
        <f t="shared" si="6"/>
        <v>46163</v>
      </c>
      <c r="C27" s="74">
        <f t="shared" si="2"/>
        <v>46163</v>
      </c>
      <c r="D27" s="75">
        <v>0</v>
      </c>
      <c r="E27" s="74">
        <f t="shared" si="3"/>
        <v>46164</v>
      </c>
      <c r="F27" s="75">
        <v>0</v>
      </c>
      <c r="G27" s="76">
        <f t="shared" si="5"/>
        <v>1</v>
      </c>
      <c r="H27" s="77"/>
      <c r="I27" s="77"/>
      <c r="J27" s="77">
        <f t="shared" si="0"/>
        <v>0</v>
      </c>
      <c r="K27" s="91">
        <f t="shared" si="1"/>
        <v>0</v>
      </c>
      <c r="L27" s="36"/>
    </row>
    <row r="28" spans="1:14">
      <c r="A28" s="78">
        <f t="shared" si="6"/>
        <v>22</v>
      </c>
      <c r="B28" s="74">
        <f t="shared" si="6"/>
        <v>46164</v>
      </c>
      <c r="C28" s="74">
        <f t="shared" si="2"/>
        <v>46164</v>
      </c>
      <c r="D28" s="75">
        <v>0</v>
      </c>
      <c r="E28" s="74">
        <f t="shared" si="3"/>
        <v>46165</v>
      </c>
      <c r="F28" s="75">
        <v>0</v>
      </c>
      <c r="G28" s="76">
        <f t="shared" si="5"/>
        <v>1</v>
      </c>
      <c r="H28" s="77"/>
      <c r="I28" s="77"/>
      <c r="J28" s="77">
        <f t="shared" si="0"/>
        <v>0</v>
      </c>
      <c r="K28" s="91">
        <f t="shared" si="1"/>
        <v>0</v>
      </c>
      <c r="L28" s="36"/>
    </row>
    <row r="29" spans="1:14">
      <c r="A29" s="78">
        <f t="shared" si="6"/>
        <v>23</v>
      </c>
      <c r="B29" s="74">
        <f t="shared" si="6"/>
        <v>46165</v>
      </c>
      <c r="C29" s="74">
        <f t="shared" si="2"/>
        <v>46165</v>
      </c>
      <c r="D29" s="75">
        <v>0</v>
      </c>
      <c r="E29" s="74">
        <f t="shared" si="3"/>
        <v>46166</v>
      </c>
      <c r="F29" s="75">
        <v>0</v>
      </c>
      <c r="G29" s="76">
        <f t="shared" si="5"/>
        <v>1</v>
      </c>
      <c r="H29" s="77"/>
      <c r="I29" s="77"/>
      <c r="J29" s="77">
        <f t="shared" si="0"/>
        <v>0</v>
      </c>
      <c r="K29" s="91">
        <f t="shared" si="1"/>
        <v>0</v>
      </c>
      <c r="L29" s="36"/>
    </row>
    <row r="30" spans="1:14">
      <c r="A30" s="78">
        <f t="shared" si="6"/>
        <v>24</v>
      </c>
      <c r="B30" s="74">
        <f t="shared" si="6"/>
        <v>46166</v>
      </c>
      <c r="C30" s="74">
        <f t="shared" si="2"/>
        <v>46166</v>
      </c>
      <c r="D30" s="75">
        <v>0</v>
      </c>
      <c r="E30" s="74">
        <f t="shared" si="3"/>
        <v>46167</v>
      </c>
      <c r="F30" s="75">
        <v>0</v>
      </c>
      <c r="G30" s="76">
        <f t="shared" si="5"/>
        <v>1</v>
      </c>
      <c r="H30" s="77"/>
      <c r="I30" s="77"/>
      <c r="J30" s="77">
        <f t="shared" si="0"/>
        <v>0</v>
      </c>
      <c r="K30" s="91">
        <f t="shared" si="1"/>
        <v>0</v>
      </c>
      <c r="L30" s="36"/>
    </row>
    <row r="31" spans="1:14">
      <c r="A31" s="78">
        <f t="shared" si="6"/>
        <v>25</v>
      </c>
      <c r="B31" s="74">
        <f t="shared" si="6"/>
        <v>46167</v>
      </c>
      <c r="C31" s="74">
        <f t="shared" si="2"/>
        <v>46167</v>
      </c>
      <c r="D31" s="75">
        <v>0</v>
      </c>
      <c r="E31" s="74">
        <f t="shared" si="3"/>
        <v>46168</v>
      </c>
      <c r="F31" s="75">
        <v>0</v>
      </c>
      <c r="G31" s="76">
        <f t="shared" si="5"/>
        <v>1</v>
      </c>
      <c r="H31" s="77"/>
      <c r="I31" s="77"/>
      <c r="J31" s="77">
        <f t="shared" si="0"/>
        <v>0</v>
      </c>
      <c r="K31" s="91">
        <f t="shared" si="1"/>
        <v>0</v>
      </c>
      <c r="L31" s="36"/>
    </row>
    <row r="32" spans="1:14">
      <c r="A32" s="78">
        <f t="shared" si="6"/>
        <v>26</v>
      </c>
      <c r="B32" s="74">
        <f t="shared" si="6"/>
        <v>46168</v>
      </c>
      <c r="C32" s="74">
        <f t="shared" si="2"/>
        <v>46168</v>
      </c>
      <c r="D32" s="75">
        <v>0</v>
      </c>
      <c r="E32" s="74">
        <f t="shared" si="3"/>
        <v>46169</v>
      </c>
      <c r="F32" s="75">
        <v>0</v>
      </c>
      <c r="G32" s="76">
        <f t="shared" si="5"/>
        <v>1</v>
      </c>
      <c r="H32" s="77"/>
      <c r="I32" s="77"/>
      <c r="J32" s="77">
        <f t="shared" si="0"/>
        <v>0</v>
      </c>
      <c r="K32" s="91">
        <f t="shared" si="1"/>
        <v>0</v>
      </c>
      <c r="L32" s="529"/>
    </row>
    <row r="33" spans="1:12">
      <c r="A33" s="78">
        <f t="shared" si="6"/>
        <v>27</v>
      </c>
      <c r="B33" s="74">
        <f t="shared" si="6"/>
        <v>46169</v>
      </c>
      <c r="C33" s="74">
        <f t="shared" si="2"/>
        <v>46169</v>
      </c>
      <c r="D33" s="75">
        <v>0</v>
      </c>
      <c r="E33" s="74">
        <f t="shared" si="3"/>
        <v>46170</v>
      </c>
      <c r="F33" s="75">
        <v>0</v>
      </c>
      <c r="G33" s="76">
        <f t="shared" si="5"/>
        <v>1</v>
      </c>
      <c r="H33" s="77"/>
      <c r="I33" s="77"/>
      <c r="J33" s="77">
        <f t="shared" si="0"/>
        <v>0</v>
      </c>
      <c r="K33" s="91">
        <f t="shared" si="1"/>
        <v>0</v>
      </c>
      <c r="L33" s="36"/>
    </row>
    <row r="34" spans="1:12">
      <c r="A34" s="78">
        <f t="shared" si="6"/>
        <v>28</v>
      </c>
      <c r="B34" s="74">
        <f t="shared" si="6"/>
        <v>46170</v>
      </c>
      <c r="C34" s="74">
        <f t="shared" si="2"/>
        <v>46170</v>
      </c>
      <c r="D34" s="75">
        <v>0</v>
      </c>
      <c r="E34" s="74">
        <f t="shared" si="3"/>
        <v>46171</v>
      </c>
      <c r="F34" s="75">
        <v>0</v>
      </c>
      <c r="G34" s="76">
        <f t="shared" si="5"/>
        <v>1</v>
      </c>
      <c r="H34" s="77"/>
      <c r="I34" s="77"/>
      <c r="J34" s="77">
        <f t="shared" si="0"/>
        <v>0</v>
      </c>
      <c r="K34" s="91">
        <f t="shared" si="1"/>
        <v>0</v>
      </c>
      <c r="L34" s="36"/>
    </row>
    <row r="35" spans="1:12">
      <c r="A35" s="78">
        <f t="shared" si="6"/>
        <v>29</v>
      </c>
      <c r="B35" s="74">
        <f t="shared" si="6"/>
        <v>46171</v>
      </c>
      <c r="C35" s="74">
        <f t="shared" si="2"/>
        <v>46171</v>
      </c>
      <c r="D35" s="75">
        <v>0</v>
      </c>
      <c r="E35" s="74">
        <f t="shared" si="3"/>
        <v>46172</v>
      </c>
      <c r="F35" s="75">
        <v>0</v>
      </c>
      <c r="G35" s="76">
        <f t="shared" si="5"/>
        <v>1</v>
      </c>
      <c r="H35" s="77"/>
      <c r="I35" s="77"/>
      <c r="J35" s="77">
        <f t="shared" si="0"/>
        <v>0</v>
      </c>
      <c r="K35" s="91">
        <f t="shared" si="1"/>
        <v>0</v>
      </c>
      <c r="L35" s="36"/>
    </row>
    <row r="36" spans="1:12">
      <c r="A36" s="78">
        <f t="shared" si="6"/>
        <v>30</v>
      </c>
      <c r="B36" s="74">
        <f t="shared" si="6"/>
        <v>46172</v>
      </c>
      <c r="C36" s="74">
        <f t="shared" si="2"/>
        <v>46172</v>
      </c>
      <c r="D36" s="75">
        <v>0</v>
      </c>
      <c r="E36" s="74">
        <f t="shared" si="3"/>
        <v>46173</v>
      </c>
      <c r="F36" s="75">
        <v>0</v>
      </c>
      <c r="G36" s="76">
        <f t="shared" si="5"/>
        <v>1</v>
      </c>
      <c r="H36" s="77"/>
      <c r="I36" s="77"/>
      <c r="J36" s="77">
        <f t="shared" si="0"/>
        <v>0</v>
      </c>
      <c r="K36" s="91">
        <f t="shared" si="1"/>
        <v>0</v>
      </c>
      <c r="L36" s="36"/>
    </row>
    <row r="37" spans="1:12" ht="15" thickBot="1">
      <c r="A37" s="79"/>
      <c r="B37" s="20"/>
      <c r="C37" s="20"/>
      <c r="D37" s="80"/>
      <c r="E37" s="20"/>
      <c r="F37" s="80"/>
      <c r="G37" s="80"/>
      <c r="H37" s="92"/>
      <c r="I37" s="92"/>
      <c r="J37" s="92"/>
      <c r="K37" s="40"/>
      <c r="L37" s="41"/>
    </row>
    <row r="38" spans="1:12" ht="15" thickTop="1">
      <c r="A38" s="82" t="s">
        <v>7</v>
      </c>
      <c r="B38" s="83"/>
      <c r="C38" s="83"/>
      <c r="D38" s="83"/>
      <c r="E38" s="83"/>
      <c r="F38" s="83"/>
      <c r="G38" s="84">
        <f>SUM(G7:G34)</f>
        <v>28</v>
      </c>
      <c r="H38" s="85"/>
      <c r="I38" s="85"/>
      <c r="J38" s="93">
        <f>SUM(J7:J37)</f>
        <v>0</v>
      </c>
      <c r="K38" s="93">
        <f>AVERAGE(K7:K34)</f>
        <v>0</v>
      </c>
      <c r="L38" s="94"/>
    </row>
    <row r="39" spans="1:12" ht="15" thickBot="1">
      <c r="A39" s="86" t="s">
        <v>125</v>
      </c>
      <c r="B39" s="87"/>
      <c r="C39" s="87"/>
      <c r="D39" s="87"/>
      <c r="E39" s="87"/>
      <c r="F39" s="87"/>
      <c r="G39" s="88">
        <f>G38/SUMPRODUCT((G7:G34&gt;0)*1)</f>
        <v>1</v>
      </c>
      <c r="H39" s="89"/>
      <c r="I39" s="89"/>
      <c r="J39" s="89"/>
      <c r="K39" s="89" t="e">
        <f>K38/SUMPRODUCT((K7:K34&gt;0)*1)</f>
        <v>#DIV/0!</v>
      </c>
      <c r="L39" s="95"/>
    </row>
    <row r="40" spans="1:12" ht="15" thickTop="1"/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6"/>
  <sheetViews>
    <sheetView zoomScaleSheetLayoutView="90" workbookViewId="0">
      <pane xSplit="3" ySplit="7" topLeftCell="D30" activePane="bottomRight" state="frozenSplit"/>
      <selection pane="topRight"/>
      <selection pane="bottomLeft"/>
      <selection pane="bottomRight" activeCell="J23" sqref="J23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8.109375" style="1" customWidth="1"/>
    <col min="4" max="4" width="20.109375" style="1" customWidth="1"/>
    <col min="5" max="6" width="10.6640625" style="1" customWidth="1"/>
    <col min="7" max="7" width="9.109375" style="1" customWidth="1"/>
    <col min="8" max="8" width="9.109375" style="1"/>
    <col min="9" max="12" width="9.109375" style="1" customWidth="1"/>
    <col min="13" max="14" width="9.109375" style="3" customWidth="1"/>
    <col min="15" max="15" width="19.109375" style="4" customWidth="1"/>
    <col min="16" max="16" width="36.109375" style="1" customWidth="1"/>
    <col min="17" max="17" width="11.88671875" style="1" customWidth="1"/>
    <col min="18" max="16384" width="9.109375" style="1"/>
  </cols>
  <sheetData>
    <row r="1" spans="1:18" ht="15" thickBot="1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8" ht="15.6" thickTop="1" thickBot="1">
      <c r="B2" s="5"/>
      <c r="C2" s="6" t="s">
        <v>239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192" t="s">
        <v>147</v>
      </c>
    </row>
    <row r="3" spans="1:18" ht="15" thickTop="1">
      <c r="B3" s="5"/>
      <c r="C3" s="6" t="str">
        <f>RB!C3</f>
        <v>Bulan Mei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8" ht="15" thickBot="1">
      <c r="B4" s="8"/>
      <c r="C4" s="8">
        <f>RB!C4</f>
        <v>46143</v>
      </c>
      <c r="D4" s="9"/>
      <c r="E4" s="148"/>
      <c r="F4" s="148"/>
      <c r="G4" s="5"/>
      <c r="H4" s="5"/>
      <c r="I4" s="5"/>
      <c r="J4" s="5"/>
      <c r="K4" s="5"/>
      <c r="L4" s="5"/>
      <c r="M4" s="28"/>
      <c r="N4" s="28"/>
      <c r="O4" s="29" t="s">
        <v>148</v>
      </c>
    </row>
    <row r="5" spans="1:18" ht="15.75" customHeight="1" thickTop="1">
      <c r="A5" s="726" t="s">
        <v>107</v>
      </c>
      <c r="B5" s="723" t="s">
        <v>108</v>
      </c>
      <c r="C5" s="723" t="s">
        <v>186</v>
      </c>
      <c r="D5" s="723" t="s">
        <v>187</v>
      </c>
      <c r="E5" s="723" t="s">
        <v>188</v>
      </c>
      <c r="F5" s="723" t="s">
        <v>189</v>
      </c>
      <c r="G5" s="712" t="s">
        <v>190</v>
      </c>
      <c r="H5" s="713"/>
      <c r="I5" s="713"/>
      <c r="J5" s="713"/>
      <c r="K5" s="713"/>
      <c r="L5" s="713"/>
      <c r="M5" s="713"/>
      <c r="N5" s="714"/>
      <c r="O5" s="715" t="s">
        <v>153</v>
      </c>
      <c r="P5" s="718" t="s">
        <v>191</v>
      </c>
    </row>
    <row r="6" spans="1:18" ht="19.5" customHeight="1">
      <c r="A6" s="727"/>
      <c r="B6" s="724"/>
      <c r="C6" s="724"/>
      <c r="D6" s="724"/>
      <c r="E6" s="724"/>
      <c r="F6" s="724"/>
      <c r="G6" s="721" t="s">
        <v>149</v>
      </c>
      <c r="H6" s="722"/>
      <c r="I6" s="721" t="s">
        <v>150</v>
      </c>
      <c r="J6" s="722"/>
      <c r="K6" s="721" t="s">
        <v>149</v>
      </c>
      <c r="L6" s="722"/>
      <c r="M6" s="721" t="s">
        <v>150</v>
      </c>
      <c r="N6" s="722"/>
      <c r="O6" s="716"/>
      <c r="P6" s="719"/>
    </row>
    <row r="7" spans="1:18" ht="33.75" customHeight="1" thickBot="1">
      <c r="A7" s="728"/>
      <c r="B7" s="725"/>
      <c r="C7" s="725"/>
      <c r="D7" s="725"/>
      <c r="E7" s="725"/>
      <c r="F7" s="725"/>
      <c r="G7" s="11" t="s">
        <v>108</v>
      </c>
      <c r="H7" s="11" t="s">
        <v>156</v>
      </c>
      <c r="I7" s="11" t="s">
        <v>108</v>
      </c>
      <c r="J7" s="11" t="s">
        <v>156</v>
      </c>
      <c r="K7" s="31" t="s">
        <v>192</v>
      </c>
      <c r="L7" s="11" t="s">
        <v>193</v>
      </c>
      <c r="M7" s="31" t="s">
        <v>192</v>
      </c>
      <c r="N7" s="11" t="s">
        <v>193</v>
      </c>
      <c r="O7" s="717"/>
      <c r="P7" s="720"/>
    </row>
    <row r="8" spans="1:18" ht="15" thickTop="1">
      <c r="A8" s="78"/>
      <c r="B8" s="74"/>
      <c r="C8" s="190"/>
      <c r="D8" s="190"/>
      <c r="E8" s="20"/>
      <c r="F8" s="160"/>
      <c r="G8" s="22"/>
      <c r="H8" s="23"/>
      <c r="I8" s="22"/>
      <c r="J8" s="23"/>
      <c r="K8" s="23"/>
      <c r="L8" s="23"/>
      <c r="M8" s="193"/>
      <c r="N8" s="193"/>
      <c r="O8" s="40"/>
      <c r="P8" s="194"/>
    </row>
    <row r="9" spans="1:18">
      <c r="A9" s="78">
        <f t="shared" ref="A9:A33" si="0">A8+1</f>
        <v>1</v>
      </c>
      <c r="B9" s="74">
        <f t="shared" ref="B9:B33" si="1">I9</f>
        <v>46145</v>
      </c>
      <c r="C9" s="190" t="s">
        <v>243</v>
      </c>
      <c r="D9" s="191" t="s">
        <v>244</v>
      </c>
      <c r="E9" s="20">
        <v>46141</v>
      </c>
      <c r="F9" s="165" t="s">
        <v>245</v>
      </c>
      <c r="G9" s="22">
        <v>46142</v>
      </c>
      <c r="H9" s="23">
        <v>0.41666666666666669</v>
      </c>
      <c r="I9" s="22">
        <v>46145</v>
      </c>
      <c r="J9" s="23">
        <v>0.6166666666666667</v>
      </c>
      <c r="K9" s="195">
        <v>180</v>
      </c>
      <c r="L9" s="195">
        <v>20</v>
      </c>
      <c r="M9" s="195">
        <v>20</v>
      </c>
      <c r="N9" s="195">
        <v>27</v>
      </c>
      <c r="O9" s="40">
        <v>4559.99</v>
      </c>
      <c r="P9" s="196"/>
      <c r="Q9" s="46"/>
      <c r="R9" s="4"/>
    </row>
    <row r="10" spans="1:18">
      <c r="A10" s="78">
        <f t="shared" si="0"/>
        <v>2</v>
      </c>
      <c r="B10" s="14">
        <f t="shared" si="1"/>
        <v>46147</v>
      </c>
      <c r="C10" s="190" t="s">
        <v>242</v>
      </c>
      <c r="D10" s="190" t="s">
        <v>246</v>
      </c>
      <c r="E10" s="20">
        <v>46142</v>
      </c>
      <c r="F10" s="165" t="s">
        <v>245</v>
      </c>
      <c r="G10" s="22">
        <v>46145</v>
      </c>
      <c r="H10" s="23">
        <v>0.6166666666666667</v>
      </c>
      <c r="I10" s="22">
        <v>46147</v>
      </c>
      <c r="J10" s="23">
        <v>0.45833333333333331</v>
      </c>
      <c r="K10" s="195">
        <v>190</v>
      </c>
      <c r="L10" s="195">
        <v>20</v>
      </c>
      <c r="M10" s="195">
        <v>20</v>
      </c>
      <c r="N10" s="195">
        <v>27</v>
      </c>
      <c r="O10" s="40">
        <v>4939.18781319148</v>
      </c>
      <c r="P10" s="196"/>
      <c r="Q10" s="46"/>
      <c r="R10" s="4"/>
    </row>
    <row r="11" spans="1:18">
      <c r="A11" s="78">
        <f t="shared" si="0"/>
        <v>3</v>
      </c>
      <c r="B11" s="14">
        <f t="shared" si="1"/>
        <v>46148</v>
      </c>
      <c r="C11" s="190" t="s">
        <v>243</v>
      </c>
      <c r="D11" s="191" t="s">
        <v>261</v>
      </c>
      <c r="E11" s="20">
        <v>46145</v>
      </c>
      <c r="F11" s="165" t="s">
        <v>245</v>
      </c>
      <c r="G11" s="22">
        <v>46147</v>
      </c>
      <c r="H11" s="23">
        <v>0.45833333333333331</v>
      </c>
      <c r="I11" s="22">
        <v>46148</v>
      </c>
      <c r="J11" s="23">
        <v>8.3333333333333329E-2</v>
      </c>
      <c r="K11" s="195">
        <v>190</v>
      </c>
      <c r="L11" s="195">
        <v>20</v>
      </c>
      <c r="M11" s="195">
        <v>20</v>
      </c>
      <c r="N11" s="195">
        <v>27</v>
      </c>
      <c r="O11" s="40">
        <v>4934.91</v>
      </c>
      <c r="P11" s="196"/>
      <c r="Q11" s="46"/>
      <c r="R11" s="4"/>
    </row>
    <row r="12" spans="1:18">
      <c r="A12" s="78">
        <f t="shared" si="0"/>
        <v>4</v>
      </c>
      <c r="B12" s="14">
        <f t="shared" si="1"/>
        <v>46150</v>
      </c>
      <c r="C12" s="190" t="s">
        <v>242</v>
      </c>
      <c r="D12" s="191" t="s">
        <v>262</v>
      </c>
      <c r="E12" s="20">
        <v>46148</v>
      </c>
      <c r="F12" s="165" t="s">
        <v>245</v>
      </c>
      <c r="G12" s="22">
        <v>46149</v>
      </c>
      <c r="H12" s="23">
        <v>0.29166666666666669</v>
      </c>
      <c r="I12" s="22">
        <v>46150</v>
      </c>
      <c r="J12" s="23">
        <v>0.45833333333333331</v>
      </c>
      <c r="K12" s="195">
        <v>190</v>
      </c>
      <c r="L12" s="195">
        <v>20</v>
      </c>
      <c r="M12" s="195">
        <v>20</v>
      </c>
      <c r="N12" s="195">
        <v>27</v>
      </c>
      <c r="O12" s="40">
        <v>5179.58</v>
      </c>
      <c r="P12" s="196"/>
      <c r="Q12" s="46"/>
      <c r="R12" s="4"/>
    </row>
    <row r="13" spans="1:18">
      <c r="A13" s="78">
        <f t="shared" si="0"/>
        <v>5</v>
      </c>
      <c r="B13" s="14">
        <f t="shared" si="1"/>
        <v>46151</v>
      </c>
      <c r="C13" s="190" t="s">
        <v>243</v>
      </c>
      <c r="D13" s="191" t="s">
        <v>290</v>
      </c>
      <c r="E13" s="20">
        <v>46150</v>
      </c>
      <c r="F13" s="165" t="s">
        <v>245</v>
      </c>
      <c r="G13" s="22">
        <v>46150</v>
      </c>
      <c r="H13" s="23">
        <v>0.45833333333333331</v>
      </c>
      <c r="I13" s="22">
        <v>46151</v>
      </c>
      <c r="J13" s="23">
        <v>0.375</v>
      </c>
      <c r="K13" s="195">
        <v>190</v>
      </c>
      <c r="L13" s="195">
        <v>27</v>
      </c>
      <c r="M13" s="195">
        <v>20</v>
      </c>
      <c r="N13" s="195">
        <v>27</v>
      </c>
      <c r="O13" s="40">
        <v>4934.91</v>
      </c>
      <c r="P13" s="196"/>
      <c r="Q13" s="46"/>
      <c r="R13" s="4"/>
    </row>
    <row r="14" spans="1:18">
      <c r="A14" s="78">
        <f t="shared" si="0"/>
        <v>6</v>
      </c>
      <c r="B14" s="14">
        <f t="shared" si="1"/>
        <v>46151</v>
      </c>
      <c r="C14" s="190" t="s">
        <v>242</v>
      </c>
      <c r="D14" s="191" t="s">
        <v>291</v>
      </c>
      <c r="E14" s="20">
        <v>46150</v>
      </c>
      <c r="F14" s="165" t="s">
        <v>245</v>
      </c>
      <c r="G14" s="22">
        <v>46151</v>
      </c>
      <c r="H14" s="23">
        <v>0.375</v>
      </c>
      <c r="I14" s="22">
        <v>46151</v>
      </c>
      <c r="J14" s="23">
        <v>0.75</v>
      </c>
      <c r="K14" s="195">
        <v>190</v>
      </c>
      <c r="L14" s="195">
        <v>27</v>
      </c>
      <c r="M14" s="195">
        <v>20</v>
      </c>
      <c r="N14" s="195">
        <v>27</v>
      </c>
      <c r="O14" s="4">
        <v>4934.91</v>
      </c>
      <c r="P14" s="196"/>
      <c r="Q14" s="46"/>
      <c r="R14" s="4"/>
    </row>
    <row r="15" spans="1:18">
      <c r="A15" s="78">
        <f t="shared" si="0"/>
        <v>7</v>
      </c>
      <c r="B15" s="14">
        <f t="shared" si="1"/>
        <v>46152</v>
      </c>
      <c r="C15" s="190" t="s">
        <v>243</v>
      </c>
      <c r="D15" s="191" t="s">
        <v>293</v>
      </c>
      <c r="E15" s="20">
        <v>46151</v>
      </c>
      <c r="F15" s="165" t="s">
        <v>245</v>
      </c>
      <c r="G15" s="22">
        <v>46151</v>
      </c>
      <c r="H15" s="23">
        <v>0.83333333333333337</v>
      </c>
      <c r="I15" s="22">
        <v>46152</v>
      </c>
      <c r="J15" s="23">
        <v>0.29166666666666669</v>
      </c>
      <c r="K15" s="195">
        <v>180</v>
      </c>
      <c r="L15" s="195">
        <v>27</v>
      </c>
      <c r="M15" s="195">
        <v>20</v>
      </c>
      <c r="N15" s="195">
        <v>27</v>
      </c>
      <c r="O15" s="40">
        <v>5058.08</v>
      </c>
      <c r="P15" s="196"/>
      <c r="Q15" s="46"/>
      <c r="R15" s="4"/>
    </row>
    <row r="16" spans="1:18">
      <c r="A16" s="78">
        <f t="shared" si="0"/>
        <v>8</v>
      </c>
      <c r="B16" s="74">
        <f t="shared" si="1"/>
        <v>46153</v>
      </c>
      <c r="C16" s="570" t="s">
        <v>242</v>
      </c>
      <c r="D16" s="190" t="s">
        <v>294</v>
      </c>
      <c r="E16" s="20">
        <v>46152</v>
      </c>
      <c r="F16" s="165" t="s">
        <v>245</v>
      </c>
      <c r="G16" s="22">
        <v>46153</v>
      </c>
      <c r="H16" s="23">
        <v>0.29166666666666669</v>
      </c>
      <c r="I16" s="22">
        <v>46153</v>
      </c>
      <c r="J16" s="23">
        <v>0.75763888888888886</v>
      </c>
      <c r="K16" s="195">
        <v>190</v>
      </c>
      <c r="L16" s="195">
        <v>27</v>
      </c>
      <c r="M16" s="195">
        <v>30</v>
      </c>
      <c r="N16" s="195">
        <v>27</v>
      </c>
      <c r="O16" s="40">
        <v>4934.91</v>
      </c>
      <c r="P16" s="196"/>
      <c r="Q16" s="46"/>
      <c r="R16" s="4"/>
    </row>
    <row r="17" spans="1:18">
      <c r="A17" s="78">
        <f t="shared" si="0"/>
        <v>9</v>
      </c>
      <c r="B17" s="74">
        <f t="shared" si="1"/>
        <v>46154</v>
      </c>
      <c r="C17" s="190" t="s">
        <v>243</v>
      </c>
      <c r="D17" s="190" t="s">
        <v>295</v>
      </c>
      <c r="E17" s="20">
        <v>46152</v>
      </c>
      <c r="F17" s="165" t="s">
        <v>245</v>
      </c>
      <c r="G17" s="22">
        <v>46153</v>
      </c>
      <c r="H17" s="23">
        <v>0.75763888888888886</v>
      </c>
      <c r="I17" s="22">
        <v>46154</v>
      </c>
      <c r="J17" s="23">
        <v>0.22916666666666666</v>
      </c>
      <c r="K17" s="195">
        <v>190</v>
      </c>
      <c r="L17" s="195">
        <v>27</v>
      </c>
      <c r="M17" s="195">
        <v>20</v>
      </c>
      <c r="N17" s="195">
        <v>27</v>
      </c>
      <c r="O17" s="4">
        <v>4810.1400000000003</v>
      </c>
      <c r="P17" s="196"/>
      <c r="Q17" s="46"/>
      <c r="R17" s="4"/>
    </row>
    <row r="18" spans="1:18">
      <c r="A18" s="78">
        <f t="shared" si="0"/>
        <v>10</v>
      </c>
      <c r="B18" s="74">
        <f t="shared" si="1"/>
        <v>46154</v>
      </c>
      <c r="C18" s="570" t="s">
        <v>242</v>
      </c>
      <c r="D18" s="190" t="s">
        <v>299</v>
      </c>
      <c r="E18" s="20">
        <v>46154</v>
      </c>
      <c r="F18" s="165" t="s">
        <v>245</v>
      </c>
      <c r="G18" s="22">
        <v>46154</v>
      </c>
      <c r="H18" s="23">
        <v>0.22916666666666666</v>
      </c>
      <c r="I18" s="22">
        <v>46154</v>
      </c>
      <c r="J18" s="23">
        <v>0.70833333333333337</v>
      </c>
      <c r="K18" s="195">
        <v>190</v>
      </c>
      <c r="L18" s="195">
        <v>27</v>
      </c>
      <c r="M18" s="195">
        <v>20</v>
      </c>
      <c r="N18" s="195">
        <v>27</v>
      </c>
      <c r="O18" s="4">
        <v>4810.1400000000003</v>
      </c>
      <c r="P18" s="196"/>
      <c r="Q18" s="46"/>
      <c r="R18" s="4"/>
    </row>
    <row r="19" spans="1:18">
      <c r="A19" s="78">
        <f t="shared" si="0"/>
        <v>11</v>
      </c>
      <c r="B19" s="74">
        <f t="shared" si="1"/>
        <v>46155</v>
      </c>
      <c r="C19" s="190" t="s">
        <v>243</v>
      </c>
      <c r="D19" s="190" t="s">
        <v>305</v>
      </c>
      <c r="E19" s="20">
        <v>46154</v>
      </c>
      <c r="F19" s="165" t="s">
        <v>245</v>
      </c>
      <c r="G19" s="22">
        <v>46154</v>
      </c>
      <c r="H19" s="23">
        <v>0.70833333333333337</v>
      </c>
      <c r="I19" s="22">
        <v>46155</v>
      </c>
      <c r="J19" s="23">
        <v>0.15972222222222221</v>
      </c>
      <c r="K19" s="195">
        <v>140</v>
      </c>
      <c r="L19" s="195">
        <v>27</v>
      </c>
      <c r="M19" s="195">
        <v>20</v>
      </c>
      <c r="N19" s="195">
        <v>27</v>
      </c>
      <c r="O19" s="4">
        <v>5058.08</v>
      </c>
      <c r="P19" s="196"/>
      <c r="Q19" s="46"/>
      <c r="R19" s="4"/>
    </row>
    <row r="20" spans="1:18">
      <c r="A20" s="78">
        <f t="shared" si="0"/>
        <v>12</v>
      </c>
      <c r="B20" s="74">
        <f t="shared" si="1"/>
        <v>46155</v>
      </c>
      <c r="C20" s="190" t="s">
        <v>307</v>
      </c>
      <c r="D20" s="190" t="s">
        <v>306</v>
      </c>
      <c r="E20" s="20">
        <v>46154</v>
      </c>
      <c r="F20" s="574" t="s">
        <v>133</v>
      </c>
      <c r="G20" s="22">
        <v>46155</v>
      </c>
      <c r="H20" s="23">
        <v>0.15972222222222221</v>
      </c>
      <c r="I20" s="22">
        <v>46155</v>
      </c>
      <c r="J20" s="23">
        <v>0.82291666666666663</v>
      </c>
      <c r="K20" s="195">
        <v>140</v>
      </c>
      <c r="L20" s="195">
        <v>27</v>
      </c>
      <c r="M20" s="195">
        <v>20</v>
      </c>
      <c r="N20" s="195">
        <v>27</v>
      </c>
      <c r="O20" s="4">
        <v>5555.59</v>
      </c>
      <c r="P20" s="196"/>
      <c r="Q20" s="46"/>
      <c r="R20" s="4"/>
    </row>
    <row r="21" spans="1:18">
      <c r="A21" s="78">
        <f t="shared" si="0"/>
        <v>13</v>
      </c>
      <c r="B21" s="74">
        <f t="shared" si="1"/>
        <v>46156</v>
      </c>
      <c r="C21" s="190" t="s">
        <v>242</v>
      </c>
      <c r="D21" s="592" t="s">
        <v>318</v>
      </c>
      <c r="E21" s="20">
        <v>46155</v>
      </c>
      <c r="F21" s="165" t="s">
        <v>245</v>
      </c>
      <c r="G21" s="22">
        <v>46155</v>
      </c>
      <c r="H21" s="23">
        <v>0.82291666666666663</v>
      </c>
      <c r="I21" s="22">
        <v>46156</v>
      </c>
      <c r="J21" s="23">
        <v>0.125</v>
      </c>
      <c r="K21" s="195">
        <v>185</v>
      </c>
      <c r="L21" s="195">
        <v>27</v>
      </c>
      <c r="M21" s="195">
        <v>25</v>
      </c>
      <c r="N21" s="195">
        <v>27</v>
      </c>
      <c r="O21" s="4">
        <v>4934.91</v>
      </c>
      <c r="P21" s="196"/>
      <c r="Q21" s="46"/>
      <c r="R21" s="4"/>
    </row>
    <row r="22" spans="1:18">
      <c r="A22" s="78">
        <f t="shared" si="0"/>
        <v>14</v>
      </c>
      <c r="B22" s="74">
        <f t="shared" si="1"/>
        <v>46156</v>
      </c>
      <c r="C22" s="190" t="s">
        <v>243</v>
      </c>
      <c r="D22" s="191" t="s">
        <v>319</v>
      </c>
      <c r="E22" s="20">
        <v>46155</v>
      </c>
      <c r="F22" s="165" t="s">
        <v>245</v>
      </c>
      <c r="G22" s="22">
        <v>46156</v>
      </c>
      <c r="H22" s="23">
        <v>0.125</v>
      </c>
      <c r="I22" s="22">
        <v>46156</v>
      </c>
      <c r="J22" s="23">
        <v>0.61805555555555558</v>
      </c>
      <c r="K22" s="195">
        <v>175</v>
      </c>
      <c r="L22" s="195">
        <v>27</v>
      </c>
      <c r="M22" s="195">
        <v>25</v>
      </c>
      <c r="N22" s="195">
        <v>27</v>
      </c>
      <c r="O22" s="4">
        <v>4934.91</v>
      </c>
      <c r="P22" s="196"/>
      <c r="Q22" s="46"/>
      <c r="R22" s="4"/>
    </row>
    <row r="23" spans="1:18">
      <c r="A23" s="78">
        <f t="shared" si="0"/>
        <v>15</v>
      </c>
      <c r="B23" s="74">
        <f t="shared" si="1"/>
        <v>46157</v>
      </c>
      <c r="C23" s="190" t="s">
        <v>307</v>
      </c>
      <c r="D23" s="191" t="s">
        <v>328</v>
      </c>
      <c r="E23" s="20">
        <v>46156</v>
      </c>
      <c r="F23" s="165" t="s">
        <v>245</v>
      </c>
      <c r="G23" s="22">
        <v>46156</v>
      </c>
      <c r="H23" s="23">
        <v>0.61805555555555558</v>
      </c>
      <c r="I23" s="22">
        <v>46157</v>
      </c>
      <c r="J23" s="23">
        <v>0.30208333333333331</v>
      </c>
      <c r="K23" s="195">
        <v>185</v>
      </c>
      <c r="L23" s="195">
        <v>27</v>
      </c>
      <c r="M23" s="195">
        <v>25</v>
      </c>
      <c r="N23" s="195">
        <v>27</v>
      </c>
      <c r="O23" s="4">
        <v>4934.91</v>
      </c>
      <c r="P23" s="196"/>
      <c r="Q23" s="46"/>
      <c r="R23" s="4"/>
    </row>
    <row r="24" spans="1:18">
      <c r="A24" s="78">
        <f t="shared" si="0"/>
        <v>16</v>
      </c>
      <c r="B24" s="74">
        <f t="shared" si="1"/>
        <v>46157</v>
      </c>
      <c r="C24" s="190" t="s">
        <v>242</v>
      </c>
      <c r="D24" s="191" t="s">
        <v>329</v>
      </c>
      <c r="E24" s="20">
        <v>46157</v>
      </c>
      <c r="F24" s="165" t="s">
        <v>245</v>
      </c>
      <c r="G24" s="22">
        <v>46157</v>
      </c>
      <c r="H24" s="23">
        <v>0.30208333333333331</v>
      </c>
      <c r="I24" s="22">
        <v>46157</v>
      </c>
      <c r="J24" s="23">
        <v>0.78402777777777777</v>
      </c>
      <c r="K24" s="195">
        <v>190</v>
      </c>
      <c r="L24" s="195">
        <v>27</v>
      </c>
      <c r="M24" s="195">
        <v>20</v>
      </c>
      <c r="N24" s="195">
        <v>27</v>
      </c>
      <c r="O24" s="4">
        <v>4683.84</v>
      </c>
      <c r="P24" s="196"/>
      <c r="Q24" s="46"/>
      <c r="R24" s="4"/>
    </row>
    <row r="25" spans="1:18">
      <c r="A25" s="78">
        <f t="shared" si="0"/>
        <v>17</v>
      </c>
      <c r="B25" s="74">
        <f t="shared" si="1"/>
        <v>46158</v>
      </c>
      <c r="C25" s="190" t="s">
        <v>243</v>
      </c>
      <c r="D25" s="191" t="s">
        <v>334</v>
      </c>
      <c r="E25" s="20">
        <v>46157</v>
      </c>
      <c r="F25" s="165" t="s">
        <v>245</v>
      </c>
      <c r="G25" s="22">
        <v>46157</v>
      </c>
      <c r="H25" s="23">
        <v>0.78402777777777777</v>
      </c>
      <c r="I25" s="22">
        <v>46158</v>
      </c>
      <c r="J25" s="23">
        <v>7.6388888888888895E-2</v>
      </c>
      <c r="K25" s="195">
        <v>190</v>
      </c>
      <c r="L25" s="195">
        <v>27</v>
      </c>
      <c r="M25" s="195">
        <v>25</v>
      </c>
      <c r="N25" s="195">
        <v>27</v>
      </c>
      <c r="O25" s="4">
        <v>5179.58</v>
      </c>
      <c r="P25" s="196"/>
      <c r="Q25" s="46"/>
      <c r="R25" s="4"/>
    </row>
    <row r="26" spans="1:18">
      <c r="A26" s="78">
        <f t="shared" si="0"/>
        <v>18</v>
      </c>
      <c r="B26" s="74">
        <f t="shared" si="1"/>
        <v>46158</v>
      </c>
      <c r="C26" s="190" t="s">
        <v>307</v>
      </c>
      <c r="D26" s="191" t="s">
        <v>335</v>
      </c>
      <c r="E26" s="20">
        <v>46157</v>
      </c>
      <c r="F26" s="165" t="s">
        <v>245</v>
      </c>
      <c r="G26" s="22">
        <v>46158</v>
      </c>
      <c r="H26" s="23">
        <v>7.6388888888888895E-2</v>
      </c>
      <c r="I26" s="22">
        <v>46158</v>
      </c>
      <c r="J26" s="23">
        <v>0.40138888888888891</v>
      </c>
      <c r="K26" s="195">
        <v>190</v>
      </c>
      <c r="L26" s="195">
        <v>27</v>
      </c>
      <c r="M26" s="195">
        <v>20</v>
      </c>
      <c r="N26" s="195">
        <v>27</v>
      </c>
      <c r="O26" s="4">
        <v>4934.91</v>
      </c>
      <c r="P26" s="196"/>
      <c r="Q26" s="46"/>
      <c r="R26" s="4"/>
    </row>
    <row r="27" spans="1:18">
      <c r="A27" s="78">
        <f t="shared" si="0"/>
        <v>19</v>
      </c>
      <c r="B27" s="74">
        <f t="shared" si="1"/>
        <v>46160</v>
      </c>
      <c r="C27" s="190" t="s">
        <v>242</v>
      </c>
      <c r="D27" s="191" t="s">
        <v>340</v>
      </c>
      <c r="E27" s="20">
        <v>46159</v>
      </c>
      <c r="F27" s="165" t="s">
        <v>245</v>
      </c>
      <c r="G27" s="22">
        <v>46159</v>
      </c>
      <c r="H27" s="23">
        <v>0.29166666666666669</v>
      </c>
      <c r="I27" s="22">
        <v>46160</v>
      </c>
      <c r="J27" s="23">
        <v>0.10625</v>
      </c>
      <c r="K27" s="195">
        <v>190</v>
      </c>
      <c r="L27" s="195">
        <v>27</v>
      </c>
      <c r="M27" s="195">
        <v>20</v>
      </c>
      <c r="N27" s="195">
        <v>27</v>
      </c>
      <c r="O27" s="4">
        <v>4683.84</v>
      </c>
      <c r="P27" s="196"/>
      <c r="Q27" s="46"/>
      <c r="R27" s="4"/>
    </row>
    <row r="28" spans="1:18">
      <c r="A28" s="78">
        <f t="shared" si="0"/>
        <v>20</v>
      </c>
      <c r="B28" s="74">
        <f t="shared" si="1"/>
        <v>46160</v>
      </c>
      <c r="C28" s="190" t="s">
        <v>243</v>
      </c>
      <c r="D28" s="191" t="s">
        <v>341</v>
      </c>
      <c r="E28" s="74">
        <v>46159</v>
      </c>
      <c r="F28" s="597" t="s">
        <v>245</v>
      </c>
      <c r="G28" s="22">
        <v>46160</v>
      </c>
      <c r="H28" s="23">
        <v>0.10625</v>
      </c>
      <c r="I28" s="22">
        <v>46160</v>
      </c>
      <c r="J28" s="23">
        <v>0.42708333333333331</v>
      </c>
      <c r="K28" s="598">
        <v>180</v>
      </c>
      <c r="L28" s="598">
        <v>27</v>
      </c>
      <c r="M28" s="598">
        <v>20</v>
      </c>
      <c r="N28" s="598">
        <v>27</v>
      </c>
      <c r="O28" s="4">
        <v>4296.59</v>
      </c>
      <c r="P28" s="196"/>
      <c r="Q28" s="46"/>
      <c r="R28" s="4"/>
    </row>
    <row r="29" spans="1:18">
      <c r="A29" s="78">
        <f t="shared" si="0"/>
        <v>21</v>
      </c>
      <c r="B29" s="74">
        <f t="shared" si="1"/>
        <v>46160</v>
      </c>
      <c r="C29" s="190" t="s">
        <v>307</v>
      </c>
      <c r="D29" s="191" t="s">
        <v>346</v>
      </c>
      <c r="E29" s="74">
        <v>46160</v>
      </c>
      <c r="F29" s="597" t="s">
        <v>245</v>
      </c>
      <c r="G29" s="22">
        <v>46160</v>
      </c>
      <c r="H29" s="23">
        <v>0.42708333333333331</v>
      </c>
      <c r="I29" s="22">
        <v>46160</v>
      </c>
      <c r="J29" s="23">
        <v>0.99305555555555558</v>
      </c>
      <c r="K29" s="598">
        <v>190</v>
      </c>
      <c r="L29" s="598">
        <v>27</v>
      </c>
      <c r="M29" s="598">
        <v>10</v>
      </c>
      <c r="N29" s="598">
        <v>27</v>
      </c>
      <c r="O29" s="4">
        <v>4934.91</v>
      </c>
      <c r="P29" s="196"/>
      <c r="Q29" s="46"/>
      <c r="R29" s="4"/>
    </row>
    <row r="30" spans="1:18">
      <c r="A30" s="78">
        <f t="shared" si="0"/>
        <v>22</v>
      </c>
      <c r="B30" s="74">
        <f t="shared" si="1"/>
        <v>46161</v>
      </c>
      <c r="C30" s="190" t="s">
        <v>242</v>
      </c>
      <c r="D30" s="191" t="s">
        <v>347</v>
      </c>
      <c r="E30" s="74">
        <v>46160</v>
      </c>
      <c r="F30" s="597" t="s">
        <v>245</v>
      </c>
      <c r="G30" s="22">
        <v>46160</v>
      </c>
      <c r="H30" s="23">
        <v>0.99305555555555558</v>
      </c>
      <c r="I30" s="22">
        <v>46161</v>
      </c>
      <c r="J30" s="23">
        <v>0.70833333333333337</v>
      </c>
      <c r="K30" s="195">
        <v>190</v>
      </c>
      <c r="L30" s="195">
        <v>27</v>
      </c>
      <c r="M30" s="195">
        <v>10</v>
      </c>
      <c r="N30" s="195">
        <v>27</v>
      </c>
      <c r="O30" s="4">
        <v>4810.1400000000003</v>
      </c>
      <c r="P30" s="196"/>
      <c r="Q30" s="46"/>
      <c r="R30" s="4"/>
    </row>
    <row r="31" spans="1:18">
      <c r="A31" s="78">
        <f t="shared" si="0"/>
        <v>23</v>
      </c>
      <c r="B31" s="74">
        <f t="shared" si="1"/>
        <v>46162</v>
      </c>
      <c r="C31" s="190" t="s">
        <v>243</v>
      </c>
      <c r="D31" s="191" t="s">
        <v>363</v>
      </c>
      <c r="E31" s="20">
        <v>46161</v>
      </c>
      <c r="F31" s="597" t="s">
        <v>245</v>
      </c>
      <c r="G31" s="22">
        <v>46161</v>
      </c>
      <c r="H31" s="23">
        <v>0.70833333333333337</v>
      </c>
      <c r="I31" s="22">
        <v>46162</v>
      </c>
      <c r="J31" s="23">
        <v>0.39930555555555558</v>
      </c>
      <c r="K31" s="195">
        <v>190</v>
      </c>
      <c r="L31" s="195">
        <v>27</v>
      </c>
      <c r="M31" s="195">
        <v>10</v>
      </c>
      <c r="N31" s="195">
        <v>27</v>
      </c>
      <c r="O31" s="4">
        <v>4934.91</v>
      </c>
      <c r="P31" s="196"/>
      <c r="Q31" s="46"/>
      <c r="R31" s="4"/>
    </row>
    <row r="32" spans="1:18">
      <c r="A32" s="78">
        <f t="shared" si="0"/>
        <v>24</v>
      </c>
      <c r="B32" s="74">
        <f t="shared" si="1"/>
        <v>46162</v>
      </c>
      <c r="C32" s="190" t="s">
        <v>307</v>
      </c>
      <c r="D32" s="191" t="s">
        <v>369</v>
      </c>
      <c r="E32" s="20">
        <v>46162</v>
      </c>
      <c r="F32" s="597" t="s">
        <v>245</v>
      </c>
      <c r="G32" s="22">
        <v>46162</v>
      </c>
      <c r="H32" s="23">
        <v>0.55138888888888893</v>
      </c>
      <c r="I32" s="22">
        <v>46162</v>
      </c>
      <c r="J32" s="23">
        <v>0.85416666666666663</v>
      </c>
      <c r="K32" s="195">
        <v>195</v>
      </c>
      <c r="L32" s="195">
        <v>27</v>
      </c>
      <c r="M32" s="195">
        <v>20</v>
      </c>
      <c r="N32" s="195">
        <v>27</v>
      </c>
      <c r="O32" s="4">
        <v>5058.08</v>
      </c>
      <c r="P32" s="196"/>
      <c r="Q32" s="46"/>
      <c r="R32" s="4"/>
    </row>
    <row r="33" spans="1:18">
      <c r="A33" s="78">
        <f t="shared" si="0"/>
        <v>25</v>
      </c>
      <c r="B33" s="74">
        <f t="shared" si="1"/>
        <v>46163</v>
      </c>
      <c r="C33" s="190" t="s">
        <v>242</v>
      </c>
      <c r="D33" s="191" t="s">
        <v>370</v>
      </c>
      <c r="E33" s="20">
        <v>46163</v>
      </c>
      <c r="F33" s="597" t="s">
        <v>245</v>
      </c>
      <c r="G33" s="22">
        <v>46163</v>
      </c>
      <c r="H33" s="23">
        <v>0.3125</v>
      </c>
      <c r="I33" s="22">
        <v>46163</v>
      </c>
      <c r="J33" s="23">
        <v>0.99305555555555558</v>
      </c>
      <c r="K33" s="195">
        <v>190</v>
      </c>
      <c r="L33" s="195">
        <v>27</v>
      </c>
      <c r="M33" s="195">
        <v>20</v>
      </c>
      <c r="N33" s="195">
        <v>27</v>
      </c>
      <c r="O33" s="4">
        <v>4934.91</v>
      </c>
      <c r="P33" s="196"/>
      <c r="Q33" s="46"/>
      <c r="R33" s="4"/>
    </row>
    <row r="34" spans="1:18" ht="15" thickBot="1">
      <c r="A34" s="78"/>
      <c r="B34" s="74"/>
      <c r="C34" s="190"/>
      <c r="D34" s="190"/>
      <c r="E34" s="20"/>
      <c r="F34" s="160"/>
      <c r="G34" s="22"/>
      <c r="H34" s="23"/>
      <c r="I34" s="22"/>
      <c r="J34" s="23"/>
      <c r="K34" s="23"/>
      <c r="L34" s="23"/>
      <c r="M34" s="193"/>
      <c r="N34" s="193"/>
      <c r="O34" s="40"/>
      <c r="P34" s="197"/>
    </row>
    <row r="35" spans="1:18" ht="15.6" thickTop="1" thickBot="1">
      <c r="A35" s="24" t="s">
        <v>7</v>
      </c>
      <c r="B35" s="25"/>
      <c r="C35" s="25"/>
      <c r="D35" s="25"/>
      <c r="E35" s="25"/>
      <c r="F35" s="25"/>
      <c r="G35" s="25"/>
      <c r="H35" s="27"/>
      <c r="I35" s="25"/>
      <c r="J35" s="27"/>
      <c r="K35" s="27"/>
      <c r="L35" s="27"/>
      <c r="M35" s="42"/>
      <c r="N35" s="42"/>
      <c r="O35" s="43">
        <f>SUM(O8:O34)</f>
        <v>122966.86781319149</v>
      </c>
      <c r="P35" s="198"/>
    </row>
    <row r="36" spans="1:18" ht="15" thickTop="1"/>
  </sheetData>
  <autoFilter ref="A1:P33" xr:uid="{00000000-0009-0000-0000-000009000000}"/>
  <mergeCells count="13">
    <mergeCell ref="F5:F7"/>
    <mergeCell ref="A5:A7"/>
    <mergeCell ref="B5:B7"/>
    <mergeCell ref="C5:C7"/>
    <mergeCell ref="D5:D7"/>
    <mergeCell ref="E5:E7"/>
    <mergeCell ref="G5:N5"/>
    <mergeCell ref="O5:O7"/>
    <mergeCell ref="P5:P7"/>
    <mergeCell ref="G6:H6"/>
    <mergeCell ref="I6:J6"/>
    <mergeCell ref="K6:L6"/>
    <mergeCell ref="M6:N6"/>
  </mergeCells>
  <hyperlinks>
    <hyperlink ref="O2" location="'Summary sales'!A1" display="SUMMARY" xr:uid="{00000000-0004-0000-0900-000000000000}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0"/>
  <sheetViews>
    <sheetView workbookViewId="0">
      <pane ySplit="6" topLeftCell="A32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6" t="s">
        <v>146</v>
      </c>
      <c r="D2" s="5"/>
      <c r="E2" s="5"/>
      <c r="F2" s="5"/>
      <c r="L2" s="98" t="s">
        <v>147</v>
      </c>
    </row>
    <row r="3" spans="1:12">
      <c r="B3" s="5"/>
      <c r="C3" s="6" t="str" cm="1">
        <f t="array" ref="C3:E3">'Summary sales'!A3:C3</f>
        <v>Bulan Mei 2026</v>
      </c>
      <c r="D3" s="5">
        <v>0</v>
      </c>
      <c r="E3" s="5">
        <v>0</v>
      </c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51.444583333333561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>
        <v>28755.33</v>
      </c>
      <c r="I7" s="77">
        <v>28765.89</v>
      </c>
      <c r="J7" s="77">
        <f t="shared" ref="J7" si="0">I7-H7</f>
        <v>10.559999999997672</v>
      </c>
      <c r="K7" s="91">
        <f t="shared" ref="K7" si="1">J7/24</f>
        <v>0.43999999999990297</v>
      </c>
      <c r="L7" s="36"/>
    </row>
    <row r="8" spans="1:12">
      <c r="A8" s="78">
        <f>A7+1</f>
        <v>2</v>
      </c>
      <c r="B8" s="74">
        <f>B7+1</f>
        <v>46144</v>
      </c>
      <c r="C8" s="74">
        <f t="shared" ref="C8:C34" si="2">B8</f>
        <v>46144</v>
      </c>
      <c r="D8" s="75">
        <v>0</v>
      </c>
      <c r="E8" s="74">
        <f t="shared" ref="E8:E34" si="3">C8+1</f>
        <v>46145</v>
      </c>
      <c r="F8" s="75">
        <v>0</v>
      </c>
      <c r="G8" s="76">
        <f>IFERROR(((E8-C8)+(F8-D8)),"")</f>
        <v>1</v>
      </c>
      <c r="H8" s="77">
        <f t="shared" ref="H8:H32" si="4">I7</f>
        <v>28765.89</v>
      </c>
      <c r="I8" s="77">
        <v>28765.89</v>
      </c>
      <c r="J8" s="77">
        <f t="shared" ref="J8" si="5">I8-H8</f>
        <v>0</v>
      </c>
      <c r="K8" s="91">
        <f t="shared" ref="K8" si="6">J8/24</f>
        <v>0</v>
      </c>
      <c r="L8" s="558" t="s">
        <v>164</v>
      </c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2"/>
        <v>46145</v>
      </c>
      <c r="D9" s="75">
        <v>0</v>
      </c>
      <c r="E9" s="74">
        <f t="shared" si="3"/>
        <v>46146</v>
      </c>
      <c r="F9" s="75">
        <v>0</v>
      </c>
      <c r="G9" s="76">
        <f>IFERROR(((E9-C9)+(F9-D9)),"")</f>
        <v>1</v>
      </c>
      <c r="H9" s="77">
        <f t="shared" si="4"/>
        <v>28765.89</v>
      </c>
      <c r="I9" s="77">
        <v>28765.89</v>
      </c>
      <c r="J9" s="77">
        <f t="shared" ref="J9" si="8">I9-H9</f>
        <v>0</v>
      </c>
      <c r="K9" s="91">
        <f t="shared" ref="K9" si="9">J9/24</f>
        <v>0</v>
      </c>
      <c r="L9" s="558" t="s">
        <v>164</v>
      </c>
    </row>
    <row r="10" spans="1:12">
      <c r="A10" s="78">
        <f t="shared" si="7"/>
        <v>4</v>
      </c>
      <c r="B10" s="74">
        <f t="shared" si="7"/>
        <v>46146</v>
      </c>
      <c r="C10" s="74">
        <f t="shared" si="2"/>
        <v>46146</v>
      </c>
      <c r="D10" s="75">
        <v>0</v>
      </c>
      <c r="E10" s="74">
        <f t="shared" si="3"/>
        <v>46147</v>
      </c>
      <c r="F10" s="75">
        <v>0</v>
      </c>
      <c r="G10" s="76">
        <f>IFERROR(((E10-C10)+(F10-D10)),"")</f>
        <v>1</v>
      </c>
      <c r="H10" s="77">
        <f t="shared" si="4"/>
        <v>28765.89</v>
      </c>
      <c r="I10" s="77">
        <v>29130.68</v>
      </c>
      <c r="J10" s="77">
        <f t="shared" ref="J10:J36" si="10">I10-H10</f>
        <v>364.79000000000087</v>
      </c>
      <c r="K10" s="91">
        <f t="shared" ref="K10:K36" si="11">J10/24</f>
        <v>15.19958333333337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2"/>
        <v>46147</v>
      </c>
      <c r="D11" s="75">
        <v>0</v>
      </c>
      <c r="E11" s="74">
        <f t="shared" si="3"/>
        <v>46148</v>
      </c>
      <c r="F11" s="75">
        <v>0</v>
      </c>
      <c r="G11" s="76">
        <f t="shared" ref="G11:G34" si="12">IFERROR(((E11-C11)+(F11-D11)),"")</f>
        <v>1</v>
      </c>
      <c r="H11" s="77">
        <f t="shared" si="4"/>
        <v>29130.68</v>
      </c>
      <c r="I11" s="77">
        <v>29397.279999999999</v>
      </c>
      <c r="J11" s="77">
        <f t="shared" si="10"/>
        <v>266.59999999999854</v>
      </c>
      <c r="K11" s="91">
        <f t="shared" si="11"/>
        <v>11.108333333333272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2"/>
        <v>46148</v>
      </c>
      <c r="D12" s="75">
        <v>0</v>
      </c>
      <c r="E12" s="74">
        <f t="shared" si="3"/>
        <v>46149</v>
      </c>
      <c r="F12" s="75">
        <v>0</v>
      </c>
      <c r="G12" s="76">
        <f t="shared" si="12"/>
        <v>1</v>
      </c>
      <c r="H12" s="77">
        <f t="shared" si="4"/>
        <v>29397.279999999999</v>
      </c>
      <c r="I12" s="77">
        <v>30329.37</v>
      </c>
      <c r="J12" s="77">
        <f t="shared" si="10"/>
        <v>932.09000000000015</v>
      </c>
      <c r="K12" s="91">
        <f t="shared" si="11"/>
        <v>38.837083333333339</v>
      </c>
      <c r="L12" s="36"/>
    </row>
    <row r="13" spans="1:12">
      <c r="A13" s="78">
        <f t="shared" si="7"/>
        <v>7</v>
      </c>
      <c r="B13" s="74">
        <f t="shared" si="7"/>
        <v>46149</v>
      </c>
      <c r="C13" s="74">
        <f t="shared" si="2"/>
        <v>46149</v>
      </c>
      <c r="D13" s="75">
        <v>0</v>
      </c>
      <c r="E13" s="74">
        <f t="shared" si="3"/>
        <v>46150</v>
      </c>
      <c r="F13" s="75">
        <v>0</v>
      </c>
      <c r="G13" s="76">
        <f t="shared" si="12"/>
        <v>1</v>
      </c>
      <c r="H13" s="77">
        <f t="shared" si="4"/>
        <v>30329.37</v>
      </c>
      <c r="I13" s="77">
        <v>31513.1</v>
      </c>
      <c r="J13" s="77">
        <f t="shared" si="10"/>
        <v>1183.7299999999996</v>
      </c>
      <c r="K13" s="91">
        <f t="shared" si="11"/>
        <v>49.322083333333318</v>
      </c>
      <c r="L13" s="36"/>
    </row>
    <row r="14" spans="1:12">
      <c r="A14" s="78">
        <f t="shared" si="7"/>
        <v>8</v>
      </c>
      <c r="B14" s="74">
        <f t="shared" si="7"/>
        <v>46150</v>
      </c>
      <c r="C14" s="74">
        <f t="shared" si="2"/>
        <v>46150</v>
      </c>
      <c r="D14" s="75">
        <v>0</v>
      </c>
      <c r="E14" s="74">
        <f t="shared" si="3"/>
        <v>46151</v>
      </c>
      <c r="F14" s="75">
        <v>0</v>
      </c>
      <c r="G14" s="76">
        <f t="shared" ref="G14:G17" si="13">IFERROR(((E14-C14)+(F14-D14)),"")</f>
        <v>1</v>
      </c>
      <c r="H14" s="77">
        <f t="shared" si="4"/>
        <v>31513.1</v>
      </c>
      <c r="I14" s="77">
        <v>32381.64</v>
      </c>
      <c r="J14" s="77">
        <f t="shared" si="10"/>
        <v>868.54000000000087</v>
      </c>
      <c r="K14" s="91">
        <f t="shared" si="11"/>
        <v>36.189166666666701</v>
      </c>
      <c r="L14" s="36"/>
    </row>
    <row r="15" spans="1:12">
      <c r="A15" s="78">
        <f t="shared" si="7"/>
        <v>9</v>
      </c>
      <c r="B15" s="74">
        <f t="shared" si="7"/>
        <v>46151</v>
      </c>
      <c r="C15" s="74">
        <f t="shared" si="2"/>
        <v>46151</v>
      </c>
      <c r="D15" s="75">
        <v>0</v>
      </c>
      <c r="E15" s="74">
        <f t="shared" si="3"/>
        <v>46152</v>
      </c>
      <c r="F15" s="75">
        <v>0</v>
      </c>
      <c r="G15" s="76">
        <f t="shared" si="13"/>
        <v>1</v>
      </c>
      <c r="H15" s="77">
        <f t="shared" si="4"/>
        <v>32381.64</v>
      </c>
      <c r="I15" s="77">
        <v>33164.29</v>
      </c>
      <c r="J15" s="77">
        <f t="shared" si="10"/>
        <v>782.65000000000146</v>
      </c>
      <c r="K15" s="91">
        <f t="shared" si="11"/>
        <v>32.61041666666673</v>
      </c>
      <c r="L15" s="36"/>
    </row>
    <row r="16" spans="1:12">
      <c r="A16" s="78">
        <f t="shared" si="7"/>
        <v>10</v>
      </c>
      <c r="B16" s="74">
        <f t="shared" si="7"/>
        <v>46152</v>
      </c>
      <c r="C16" s="74">
        <f t="shared" si="2"/>
        <v>46152</v>
      </c>
      <c r="D16" s="75">
        <v>0</v>
      </c>
      <c r="E16" s="74">
        <f t="shared" si="3"/>
        <v>46153</v>
      </c>
      <c r="F16" s="75">
        <v>0</v>
      </c>
      <c r="G16" s="76">
        <f t="shared" si="13"/>
        <v>1</v>
      </c>
      <c r="H16" s="77">
        <f t="shared" si="4"/>
        <v>33164.29</v>
      </c>
      <c r="I16" s="77">
        <v>33950.639999999999</v>
      </c>
      <c r="J16" s="77">
        <f t="shared" si="10"/>
        <v>786.34999999999854</v>
      </c>
      <c r="K16" s="91">
        <f t="shared" si="11"/>
        <v>32.76458333333327</v>
      </c>
      <c r="L16" s="36"/>
    </row>
    <row r="17" spans="1:14">
      <c r="A17" s="78">
        <f t="shared" si="7"/>
        <v>11</v>
      </c>
      <c r="B17" s="74">
        <f t="shared" si="7"/>
        <v>46153</v>
      </c>
      <c r="C17" s="74">
        <f t="shared" si="2"/>
        <v>46153</v>
      </c>
      <c r="D17" s="75">
        <v>0</v>
      </c>
      <c r="E17" s="74">
        <f t="shared" si="3"/>
        <v>46154</v>
      </c>
      <c r="F17" s="75">
        <v>0</v>
      </c>
      <c r="G17" s="76">
        <f t="shared" si="13"/>
        <v>1</v>
      </c>
      <c r="H17" s="77">
        <f t="shared" si="4"/>
        <v>33950.639999999999</v>
      </c>
      <c r="I17" s="77">
        <v>34735.599999999999</v>
      </c>
      <c r="J17" s="77">
        <f t="shared" si="10"/>
        <v>784.95999999999913</v>
      </c>
      <c r="K17" s="91">
        <f t="shared" si="11"/>
        <v>32.706666666666628</v>
      </c>
      <c r="L17" s="36"/>
    </row>
    <row r="18" spans="1:14">
      <c r="A18" s="78">
        <f t="shared" si="7"/>
        <v>12</v>
      </c>
      <c r="B18" s="74">
        <f t="shared" si="7"/>
        <v>46154</v>
      </c>
      <c r="C18" s="74">
        <f t="shared" si="2"/>
        <v>46154</v>
      </c>
      <c r="D18" s="75">
        <v>0</v>
      </c>
      <c r="E18" s="74">
        <f t="shared" si="3"/>
        <v>46155</v>
      </c>
      <c r="F18" s="75">
        <v>0</v>
      </c>
      <c r="G18" s="76">
        <f t="shared" si="12"/>
        <v>1</v>
      </c>
      <c r="H18" s="77">
        <f t="shared" si="4"/>
        <v>34735.599999999999</v>
      </c>
      <c r="I18" s="77">
        <v>35910.51</v>
      </c>
      <c r="J18" s="77">
        <f t="shared" si="10"/>
        <v>1174.9100000000035</v>
      </c>
      <c r="K18" s="91">
        <f t="shared" si="11"/>
        <v>48.954583333333481</v>
      </c>
      <c r="L18" s="36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2"/>
        <v>46155</v>
      </c>
      <c r="D19" s="75">
        <v>0</v>
      </c>
      <c r="E19" s="74">
        <f t="shared" si="3"/>
        <v>46156</v>
      </c>
      <c r="F19" s="75">
        <v>0</v>
      </c>
      <c r="G19" s="76">
        <f t="shared" si="12"/>
        <v>1</v>
      </c>
      <c r="H19" s="77">
        <f t="shared" si="4"/>
        <v>35910.51</v>
      </c>
      <c r="I19" s="77">
        <v>36726.33</v>
      </c>
      <c r="J19" s="77">
        <f t="shared" si="10"/>
        <v>815.81999999999971</v>
      </c>
      <c r="K19" s="91">
        <f t="shared" si="11"/>
        <v>33.992499999999986</v>
      </c>
      <c r="L19" s="36"/>
    </row>
    <row r="20" spans="1:14">
      <c r="A20" s="78">
        <f t="shared" si="7"/>
        <v>14</v>
      </c>
      <c r="B20" s="74">
        <f t="shared" si="7"/>
        <v>46156</v>
      </c>
      <c r="C20" s="74">
        <f t="shared" si="2"/>
        <v>46156</v>
      </c>
      <c r="D20" s="75">
        <v>0</v>
      </c>
      <c r="E20" s="74">
        <f t="shared" si="3"/>
        <v>46157</v>
      </c>
      <c r="F20" s="75">
        <v>0</v>
      </c>
      <c r="G20" s="76">
        <f t="shared" si="12"/>
        <v>1</v>
      </c>
      <c r="H20" s="77">
        <f t="shared" si="4"/>
        <v>36726.33</v>
      </c>
      <c r="I20" s="77">
        <v>36906.79</v>
      </c>
      <c r="J20" s="77">
        <f t="shared" si="10"/>
        <v>180.45999999999913</v>
      </c>
      <c r="K20" s="91">
        <f t="shared" si="11"/>
        <v>7.5191666666666306</v>
      </c>
      <c r="L20" s="101"/>
    </row>
    <row r="21" spans="1:14">
      <c r="A21" s="78">
        <f t="shared" si="7"/>
        <v>15</v>
      </c>
      <c r="B21" s="74">
        <f t="shared" si="7"/>
        <v>46157</v>
      </c>
      <c r="C21" s="74">
        <f t="shared" si="2"/>
        <v>46157</v>
      </c>
      <c r="D21" s="75">
        <v>0</v>
      </c>
      <c r="E21" s="74">
        <f t="shared" si="3"/>
        <v>46158</v>
      </c>
      <c r="F21" s="75">
        <v>0</v>
      </c>
      <c r="G21" s="76">
        <f t="shared" si="12"/>
        <v>1</v>
      </c>
      <c r="H21" s="77">
        <f t="shared" si="4"/>
        <v>36906.79</v>
      </c>
      <c r="I21" s="77">
        <v>36906.79</v>
      </c>
      <c r="J21" s="77">
        <f t="shared" si="10"/>
        <v>0</v>
      </c>
      <c r="K21" s="91">
        <f t="shared" si="11"/>
        <v>0</v>
      </c>
      <c r="L21" s="596" t="s">
        <v>164</v>
      </c>
    </row>
    <row r="22" spans="1:14">
      <c r="A22" s="78">
        <f t="shared" si="7"/>
        <v>16</v>
      </c>
      <c r="B22" s="74">
        <f t="shared" si="7"/>
        <v>46158</v>
      </c>
      <c r="C22" s="74">
        <f t="shared" si="2"/>
        <v>46158</v>
      </c>
      <c r="D22" s="75">
        <v>0</v>
      </c>
      <c r="E22" s="74">
        <f t="shared" si="3"/>
        <v>46159</v>
      </c>
      <c r="F22" s="75">
        <v>0</v>
      </c>
      <c r="G22" s="76">
        <f t="shared" si="12"/>
        <v>1</v>
      </c>
      <c r="H22" s="77">
        <f t="shared" si="4"/>
        <v>36906.79</v>
      </c>
      <c r="I22" s="77">
        <v>36906.79</v>
      </c>
      <c r="J22" s="77">
        <f t="shared" si="10"/>
        <v>0</v>
      </c>
      <c r="K22" s="91">
        <f t="shared" si="11"/>
        <v>0</v>
      </c>
      <c r="L22" s="596" t="s">
        <v>164</v>
      </c>
    </row>
    <row r="23" spans="1:14">
      <c r="A23" s="78">
        <f t="shared" si="7"/>
        <v>17</v>
      </c>
      <c r="B23" s="74">
        <f t="shared" si="7"/>
        <v>46159</v>
      </c>
      <c r="C23" s="74">
        <f t="shared" si="2"/>
        <v>46159</v>
      </c>
      <c r="D23" s="75">
        <v>0</v>
      </c>
      <c r="E23" s="74">
        <f t="shared" si="3"/>
        <v>46160</v>
      </c>
      <c r="F23" s="75">
        <v>0</v>
      </c>
      <c r="G23" s="76">
        <f t="shared" si="12"/>
        <v>1</v>
      </c>
      <c r="H23" s="77">
        <f t="shared" si="4"/>
        <v>36906.79</v>
      </c>
      <c r="I23" s="77">
        <v>36906.79</v>
      </c>
      <c r="J23" s="77">
        <f t="shared" si="10"/>
        <v>0</v>
      </c>
      <c r="K23" s="91">
        <f t="shared" si="11"/>
        <v>0</v>
      </c>
      <c r="L23" s="596" t="s">
        <v>164</v>
      </c>
    </row>
    <row r="24" spans="1:14">
      <c r="A24" s="78">
        <f t="shared" si="7"/>
        <v>18</v>
      </c>
      <c r="B24" s="74">
        <f t="shared" si="7"/>
        <v>46160</v>
      </c>
      <c r="C24" s="74">
        <f t="shared" si="2"/>
        <v>46160</v>
      </c>
      <c r="D24" s="75">
        <v>0</v>
      </c>
      <c r="E24" s="74">
        <f t="shared" si="3"/>
        <v>46161</v>
      </c>
      <c r="F24" s="75">
        <v>0</v>
      </c>
      <c r="G24" s="76">
        <f t="shared" si="12"/>
        <v>1</v>
      </c>
      <c r="H24" s="77">
        <f t="shared" si="4"/>
        <v>36906.79</v>
      </c>
      <c r="I24" s="77">
        <v>37769.160000000003</v>
      </c>
      <c r="J24" s="77">
        <f t="shared" si="10"/>
        <v>862.37000000000262</v>
      </c>
      <c r="K24" s="91">
        <f t="shared" si="11"/>
        <v>35.932083333333445</v>
      </c>
      <c r="L24" s="36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v>0</v>
      </c>
      <c r="E25" s="74">
        <f t="shared" si="3"/>
        <v>46162</v>
      </c>
      <c r="F25" s="75">
        <v>0</v>
      </c>
      <c r="G25" s="76">
        <f t="shared" si="12"/>
        <v>1</v>
      </c>
      <c r="H25" s="77">
        <f t="shared" si="4"/>
        <v>37769.160000000003</v>
      </c>
      <c r="I25" s="77">
        <v>38114.89</v>
      </c>
      <c r="J25" s="77">
        <f t="shared" si="10"/>
        <v>345.72999999999593</v>
      </c>
      <c r="K25" s="91">
        <f t="shared" si="11"/>
        <v>14.405416666666497</v>
      </c>
      <c r="L25" s="529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v>0</v>
      </c>
      <c r="E26" s="74">
        <f t="shared" si="3"/>
        <v>46163</v>
      </c>
      <c r="F26" s="75">
        <v>0</v>
      </c>
      <c r="G26" s="76">
        <f t="shared" si="12"/>
        <v>1</v>
      </c>
      <c r="H26" s="77">
        <f t="shared" si="4"/>
        <v>38114.89</v>
      </c>
      <c r="I26" s="77">
        <v>38820.14</v>
      </c>
      <c r="J26" s="77">
        <f t="shared" si="10"/>
        <v>705.25</v>
      </c>
      <c r="K26" s="91">
        <f t="shared" si="11"/>
        <v>29.385416666666668</v>
      </c>
      <c r="L26" s="36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v>0</v>
      </c>
      <c r="E27" s="74">
        <f t="shared" si="3"/>
        <v>46164</v>
      </c>
      <c r="F27" s="75">
        <v>0</v>
      </c>
      <c r="G27" s="76">
        <f t="shared" si="12"/>
        <v>1</v>
      </c>
      <c r="H27" s="77">
        <f t="shared" si="4"/>
        <v>38820.14</v>
      </c>
      <c r="I27" s="77">
        <v>39511.129999999997</v>
      </c>
      <c r="J27" s="77">
        <f t="shared" si="10"/>
        <v>690.98999999999796</v>
      </c>
      <c r="K27" s="91">
        <f t="shared" si="11"/>
        <v>28.791249999999916</v>
      </c>
      <c r="L27" s="36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v>0</v>
      </c>
      <c r="E28" s="74">
        <f t="shared" si="3"/>
        <v>46165</v>
      </c>
      <c r="F28" s="75">
        <v>0</v>
      </c>
      <c r="G28" s="76">
        <f t="shared" si="12"/>
        <v>1</v>
      </c>
      <c r="H28" s="77">
        <f t="shared" si="4"/>
        <v>39511.129999999997</v>
      </c>
      <c r="I28" s="77">
        <v>40745.800000000003</v>
      </c>
      <c r="J28" s="77">
        <f t="shared" si="10"/>
        <v>1234.6700000000055</v>
      </c>
      <c r="K28" s="91">
        <f t="shared" si="11"/>
        <v>51.444583333333561</v>
      </c>
      <c r="L28" s="36"/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v>0</v>
      </c>
      <c r="E29" s="74">
        <f t="shared" si="3"/>
        <v>46166</v>
      </c>
      <c r="F29" s="75">
        <v>0</v>
      </c>
      <c r="G29" s="76">
        <f t="shared" si="12"/>
        <v>1</v>
      </c>
      <c r="H29" s="77">
        <f t="shared" si="4"/>
        <v>40745.800000000003</v>
      </c>
      <c r="I29" s="77">
        <v>40977.58</v>
      </c>
      <c r="J29" s="77">
        <f t="shared" si="10"/>
        <v>231.77999999999884</v>
      </c>
      <c r="K29" s="91">
        <f t="shared" si="11"/>
        <v>9.6574999999999509</v>
      </c>
      <c r="L29" s="36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v>0</v>
      </c>
      <c r="E30" s="74">
        <f t="shared" si="3"/>
        <v>46167</v>
      </c>
      <c r="F30" s="75">
        <v>0</v>
      </c>
      <c r="G30" s="76">
        <f t="shared" si="12"/>
        <v>1</v>
      </c>
      <c r="H30" s="77">
        <f t="shared" si="4"/>
        <v>40977.58</v>
      </c>
      <c r="I30" s="77">
        <v>40977.58</v>
      </c>
      <c r="J30" s="77">
        <f t="shared" si="10"/>
        <v>0</v>
      </c>
      <c r="K30" s="91">
        <f t="shared" si="11"/>
        <v>0</v>
      </c>
      <c r="L30" s="596" t="s">
        <v>164</v>
      </c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v>0</v>
      </c>
      <c r="E31" s="74">
        <f t="shared" si="3"/>
        <v>46168</v>
      </c>
      <c r="F31" s="75">
        <v>0</v>
      </c>
      <c r="G31" s="76">
        <f t="shared" si="12"/>
        <v>1</v>
      </c>
      <c r="H31" s="77">
        <f t="shared" si="4"/>
        <v>40977.58</v>
      </c>
      <c r="I31" s="77">
        <v>41498.629999999997</v>
      </c>
      <c r="J31" s="77">
        <f t="shared" si="10"/>
        <v>521.04999999999563</v>
      </c>
      <c r="K31" s="91">
        <f t="shared" si="11"/>
        <v>21.710416666666486</v>
      </c>
      <c r="L31" s="36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v>0</v>
      </c>
      <c r="E32" s="74">
        <f t="shared" si="3"/>
        <v>46169</v>
      </c>
      <c r="F32" s="75">
        <v>0</v>
      </c>
      <c r="G32" s="76">
        <f t="shared" si="12"/>
        <v>1</v>
      </c>
      <c r="H32" s="77">
        <f t="shared" si="4"/>
        <v>41498.629999999997</v>
      </c>
      <c r="I32" s="77">
        <v>42142.05</v>
      </c>
      <c r="J32" s="77">
        <f t="shared" si="10"/>
        <v>643.42000000000553</v>
      </c>
      <c r="K32" s="91">
        <f t="shared" si="11"/>
        <v>26.809166666666897</v>
      </c>
      <c r="L32" s="529"/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v>0</v>
      </c>
      <c r="E33" s="74">
        <f t="shared" si="3"/>
        <v>46170</v>
      </c>
      <c r="F33" s="75">
        <v>0</v>
      </c>
      <c r="G33" s="76">
        <f t="shared" si="12"/>
        <v>1</v>
      </c>
      <c r="H33" s="77">
        <f>I32</f>
        <v>42142.05</v>
      </c>
      <c r="I33" s="77">
        <v>42142.05</v>
      </c>
      <c r="J33" s="77">
        <f>I33-H33</f>
        <v>0</v>
      </c>
      <c r="K33" s="91">
        <f t="shared" si="11"/>
        <v>0</v>
      </c>
      <c r="L33" s="596" t="s">
        <v>164</v>
      </c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v>0</v>
      </c>
      <c r="E34" s="74">
        <f t="shared" si="3"/>
        <v>46171</v>
      </c>
      <c r="F34" s="75">
        <v>0</v>
      </c>
      <c r="G34" s="76">
        <f t="shared" si="12"/>
        <v>1</v>
      </c>
      <c r="H34" s="77">
        <f>I33</f>
        <v>42142.05</v>
      </c>
      <c r="I34" s="77">
        <v>42429.29</v>
      </c>
      <c r="J34" s="77">
        <f>I34-H34</f>
        <v>287.23999999999796</v>
      </c>
      <c r="K34" s="91">
        <f t="shared" si="11"/>
        <v>11.968333333333248</v>
      </c>
      <c r="L34" s="36"/>
    </row>
    <row r="35" spans="1:12">
      <c r="A35" s="78">
        <f t="shared" si="14"/>
        <v>29</v>
      </c>
      <c r="B35" s="74">
        <f t="shared" si="14"/>
        <v>46171</v>
      </c>
      <c r="C35" s="74">
        <f t="shared" ref="C35" si="15">B35</f>
        <v>46171</v>
      </c>
      <c r="D35" s="75">
        <v>0</v>
      </c>
      <c r="E35" s="74">
        <f t="shared" ref="E35" si="16">C35+1</f>
        <v>46172</v>
      </c>
      <c r="F35" s="75">
        <v>0</v>
      </c>
      <c r="G35" s="76">
        <f t="shared" ref="G35" si="17">IFERROR(((E35-C35)+(F35-D35)),"")</f>
        <v>1</v>
      </c>
      <c r="H35" s="77">
        <f>I34</f>
        <v>42429.29</v>
      </c>
      <c r="I35" s="77">
        <v>42940.639999999999</v>
      </c>
      <c r="J35" s="77">
        <f t="shared" si="10"/>
        <v>511.34999999999854</v>
      </c>
      <c r="K35" s="91">
        <f t="shared" si="11"/>
        <v>21.306249999999938</v>
      </c>
      <c r="L35" s="36"/>
    </row>
    <row r="36" spans="1:12">
      <c r="A36" s="78">
        <f t="shared" si="14"/>
        <v>30</v>
      </c>
      <c r="B36" s="74">
        <f t="shared" si="14"/>
        <v>46172</v>
      </c>
      <c r="C36" s="74">
        <f t="shared" ref="C36" si="18">B36</f>
        <v>46172</v>
      </c>
      <c r="D36" s="75">
        <v>0</v>
      </c>
      <c r="E36" s="74">
        <f t="shared" ref="E36" si="19">C36+1</f>
        <v>46173</v>
      </c>
      <c r="F36" s="75">
        <v>0</v>
      </c>
      <c r="G36" s="76">
        <f t="shared" ref="G36" si="20">IFERROR(((E36-C36)+(F36-D36)),"")</f>
        <v>1</v>
      </c>
      <c r="H36" s="77">
        <f>I35</f>
        <v>42940.639999999999</v>
      </c>
      <c r="I36" s="77">
        <v>42940.639999999999</v>
      </c>
      <c r="J36" s="77">
        <f t="shared" si="10"/>
        <v>0</v>
      </c>
      <c r="K36" s="91">
        <f t="shared" si="11"/>
        <v>0</v>
      </c>
      <c r="L36" s="596" t="s">
        <v>164</v>
      </c>
    </row>
    <row r="37" spans="1:12">
      <c r="A37" s="78">
        <f t="shared" si="14"/>
        <v>31</v>
      </c>
      <c r="B37" s="74">
        <f t="shared" si="14"/>
        <v>46173</v>
      </c>
      <c r="C37" s="74">
        <f t="shared" ref="C37" si="21">B37</f>
        <v>46173</v>
      </c>
      <c r="D37" s="75">
        <v>0</v>
      </c>
      <c r="E37" s="74">
        <f t="shared" ref="E37" si="22">C37+1</f>
        <v>46174</v>
      </c>
      <c r="F37" s="75">
        <v>0</v>
      </c>
      <c r="G37" s="76">
        <f t="shared" ref="G37" si="23">IFERROR(((E37-C37)+(F37-D37)),"")</f>
        <v>1</v>
      </c>
      <c r="H37" s="77">
        <f>I36</f>
        <v>42940.639999999999</v>
      </c>
      <c r="I37" s="77">
        <v>42940.639999999999</v>
      </c>
      <c r="J37" s="77">
        <f t="shared" ref="J37" si="24">I37-H37</f>
        <v>0</v>
      </c>
      <c r="K37" s="91">
        <f t="shared" ref="K37" si="25">J37/24</f>
        <v>0</v>
      </c>
      <c r="L37" s="596" t="s">
        <v>164</v>
      </c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14185.309999999998</v>
      </c>
      <c r="K39" s="93">
        <f>AVERAGE(K7:K34)</f>
        <v>20.348154761904762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0.96895975056689343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A00-000000000000}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0"/>
  <sheetViews>
    <sheetView workbookViewId="0">
      <pane ySplit="6" topLeftCell="A24" activePane="bottomLeft" state="frozen"/>
      <selection pane="bottomLeft" activeCell="H25" sqref="H25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5">
      <c r="B1" s="5"/>
      <c r="C1" s="6" t="s">
        <v>145</v>
      </c>
      <c r="D1" s="5"/>
      <c r="E1" s="5"/>
      <c r="F1" s="5"/>
    </row>
    <row r="2" spans="1:15">
      <c r="B2" s="5"/>
      <c r="C2" s="6" t="s">
        <v>157</v>
      </c>
      <c r="D2" s="5"/>
      <c r="E2" s="5"/>
      <c r="F2" s="5"/>
      <c r="L2" s="98" t="s">
        <v>147</v>
      </c>
    </row>
    <row r="3" spans="1:15">
      <c r="B3" s="5"/>
      <c r="C3" s="6" t="str">
        <f>ADP!C3</f>
        <v>Bulan Mei 2026</v>
      </c>
      <c r="D3" s="5"/>
      <c r="E3" s="5"/>
      <c r="F3" s="5"/>
    </row>
    <row r="4" spans="1:15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49.985416666662786</v>
      </c>
    </row>
    <row r="5" spans="1:15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5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5" ht="15" thickTop="1">
      <c r="A7" s="72">
        <v>1</v>
      </c>
      <c r="B7" s="73">
        <f>C4</f>
        <v>46143</v>
      </c>
      <c r="C7" s="73">
        <f>C4</f>
        <v>46143</v>
      </c>
      <c r="D7" s="199">
        <v>0</v>
      </c>
      <c r="E7" s="73">
        <f>C7+1</f>
        <v>46144</v>
      </c>
      <c r="F7" s="199">
        <v>0</v>
      </c>
      <c r="G7" s="76">
        <f>IFERROR(((E7-C7)+(F7-D7)),"")</f>
        <v>1</v>
      </c>
      <c r="H7" s="77">
        <v>1608188.99</v>
      </c>
      <c r="I7" s="77">
        <v>1608188.99</v>
      </c>
      <c r="J7" s="77">
        <f t="shared" ref="J7" si="0">I7-H7</f>
        <v>0</v>
      </c>
      <c r="K7" s="91">
        <f t="shared" ref="K7" si="1">J7/24</f>
        <v>0</v>
      </c>
      <c r="L7" s="555" t="s">
        <v>164</v>
      </c>
    </row>
    <row r="8" spans="1:15">
      <c r="A8" s="78">
        <f>A7+1</f>
        <v>2</v>
      </c>
      <c r="B8" s="74">
        <f>B7+1</f>
        <v>46144</v>
      </c>
      <c r="C8" s="74">
        <f t="shared" ref="C8:C13" si="2">B8</f>
        <v>46144</v>
      </c>
      <c r="D8" s="75">
        <f>D7</f>
        <v>0</v>
      </c>
      <c r="E8" s="74">
        <f>C8+1</f>
        <v>46145</v>
      </c>
      <c r="F8" s="75">
        <v>0</v>
      </c>
      <c r="G8" s="76">
        <f>IFERROR(((E8-C8)+(F8-D8)),"")</f>
        <v>1</v>
      </c>
      <c r="H8" s="77">
        <f t="shared" ref="H8:H32" si="3">I7</f>
        <v>1608188.99</v>
      </c>
      <c r="I8" s="77">
        <v>1608188.99</v>
      </c>
      <c r="J8" s="77">
        <f t="shared" ref="J8" si="4">I8-H8</f>
        <v>0</v>
      </c>
      <c r="K8" s="91">
        <f t="shared" ref="K8" si="5">J8/24</f>
        <v>0</v>
      </c>
      <c r="L8" s="557" t="s">
        <v>164</v>
      </c>
    </row>
    <row r="9" spans="1:15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D37" si="7">D8</f>
        <v>0</v>
      </c>
      <c r="E9" s="74">
        <f t="shared" ref="E9:E19" si="8">C9+1</f>
        <v>46146</v>
      </c>
      <c r="F9" s="75">
        <f t="shared" ref="F9:F37" si="9">F8</f>
        <v>0</v>
      </c>
      <c r="G9" s="76">
        <f>IFERROR(((E9-C9)+(F9-D9)),"")</f>
        <v>1</v>
      </c>
      <c r="H9" s="77">
        <f t="shared" si="3"/>
        <v>1608188.99</v>
      </c>
      <c r="I9" s="77">
        <v>1608373.34</v>
      </c>
      <c r="J9" s="77">
        <f t="shared" ref="J9" si="10">I9-H9</f>
        <v>184.35000000009313</v>
      </c>
      <c r="K9" s="91">
        <f t="shared" ref="K9" si="11">J9/24</f>
        <v>7.6812500000038808</v>
      </c>
      <c r="L9" s="36"/>
      <c r="O9" s="100"/>
    </row>
    <row r="10" spans="1:15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</v>
      </c>
      <c r="E10" s="74">
        <f t="shared" si="8"/>
        <v>46147</v>
      </c>
      <c r="F10" s="75">
        <f t="shared" si="9"/>
        <v>0</v>
      </c>
      <c r="G10" s="76">
        <f>IFERROR(((E10-C10)+(F10-D10)),"")</f>
        <v>1</v>
      </c>
      <c r="H10" s="77">
        <f t="shared" si="3"/>
        <v>1608373.34</v>
      </c>
      <c r="I10" s="77">
        <v>1608954.49</v>
      </c>
      <c r="J10" s="77">
        <f t="shared" ref="J10" si="12">I10-H10</f>
        <v>581.14999999990687</v>
      </c>
      <c r="K10" s="91">
        <f t="shared" ref="K10" si="13">J10/24</f>
        <v>24.214583333329454</v>
      </c>
      <c r="L10" s="101"/>
    </row>
    <row r="11" spans="1:15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</v>
      </c>
      <c r="E11" s="74">
        <f t="shared" si="8"/>
        <v>46148</v>
      </c>
      <c r="F11" s="75">
        <f t="shared" si="9"/>
        <v>0</v>
      </c>
      <c r="G11" s="76">
        <f t="shared" ref="G11:G34" si="14">IFERROR(((E11-C11)+(F11-D11)),"")</f>
        <v>1</v>
      </c>
      <c r="H11" s="77">
        <f t="shared" si="3"/>
        <v>1608954.49</v>
      </c>
      <c r="I11" s="77">
        <v>1610084.32</v>
      </c>
      <c r="J11" s="77">
        <f t="shared" ref="J11" si="15">I11-H11</f>
        <v>1129.8300000000745</v>
      </c>
      <c r="K11" s="91">
        <f t="shared" ref="K11" si="16">J11/24</f>
        <v>47.076250000003107</v>
      </c>
      <c r="L11" s="101"/>
    </row>
    <row r="12" spans="1:15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</v>
      </c>
      <c r="E12" s="74">
        <f t="shared" si="8"/>
        <v>46149</v>
      </c>
      <c r="F12" s="75">
        <f t="shared" si="9"/>
        <v>0</v>
      </c>
      <c r="G12" s="76">
        <f t="shared" si="14"/>
        <v>1</v>
      </c>
      <c r="H12" s="77">
        <f t="shared" si="3"/>
        <v>1610084.32</v>
      </c>
      <c r="I12" s="77">
        <v>1611132.68</v>
      </c>
      <c r="J12" s="77">
        <f t="shared" ref="J12" si="17">I12-H12</f>
        <v>1048.3599999998696</v>
      </c>
      <c r="K12" s="91">
        <f t="shared" ref="K12" si="18">J12/24</f>
        <v>43.681666666661236</v>
      </c>
      <c r="L12" s="101"/>
    </row>
    <row r="13" spans="1:15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</v>
      </c>
      <c r="E13" s="74">
        <f t="shared" si="8"/>
        <v>46150</v>
      </c>
      <c r="F13" s="75">
        <f t="shared" si="9"/>
        <v>0</v>
      </c>
      <c r="G13" s="76">
        <f t="shared" si="14"/>
        <v>1</v>
      </c>
      <c r="H13" s="77">
        <f t="shared" si="3"/>
        <v>1611132.68</v>
      </c>
      <c r="I13" s="77">
        <v>1612271.91</v>
      </c>
      <c r="J13" s="77">
        <f t="shared" ref="J13:J36" si="19">I13-H13</f>
        <v>1139.2299999999814</v>
      </c>
      <c r="K13" s="91">
        <f t="shared" ref="K13:K36" si="20">J13/24</f>
        <v>47.467916666665893</v>
      </c>
      <c r="L13" s="36"/>
    </row>
    <row r="14" spans="1:15">
      <c r="A14" s="78">
        <f t="shared" si="6"/>
        <v>8</v>
      </c>
      <c r="B14" s="74">
        <f t="shared" si="6"/>
        <v>46150</v>
      </c>
      <c r="C14" s="74">
        <f t="shared" ref="C14:C31" si="21">B14</f>
        <v>46150</v>
      </c>
      <c r="D14" s="75">
        <f t="shared" si="7"/>
        <v>0</v>
      </c>
      <c r="E14" s="74">
        <f t="shared" si="8"/>
        <v>46151</v>
      </c>
      <c r="F14" s="75">
        <f t="shared" si="9"/>
        <v>0</v>
      </c>
      <c r="G14" s="76">
        <f t="shared" si="14"/>
        <v>1</v>
      </c>
      <c r="H14" s="77">
        <f t="shared" si="3"/>
        <v>1612271.91</v>
      </c>
      <c r="I14" s="77">
        <v>1613277.62</v>
      </c>
      <c r="J14" s="77">
        <f t="shared" si="19"/>
        <v>1005.7100000001956</v>
      </c>
      <c r="K14" s="91">
        <f t="shared" si="20"/>
        <v>41.904583333341485</v>
      </c>
      <c r="L14" s="36"/>
    </row>
    <row r="15" spans="1:15">
      <c r="A15" s="78">
        <f t="shared" si="6"/>
        <v>9</v>
      </c>
      <c r="B15" s="74">
        <f t="shared" si="6"/>
        <v>46151</v>
      </c>
      <c r="C15" s="74">
        <f t="shared" si="21"/>
        <v>46151</v>
      </c>
      <c r="D15" s="75">
        <f t="shared" si="7"/>
        <v>0</v>
      </c>
      <c r="E15" s="74">
        <f t="shared" si="8"/>
        <v>46152</v>
      </c>
      <c r="F15" s="75">
        <f t="shared" si="9"/>
        <v>0</v>
      </c>
      <c r="G15" s="76">
        <f t="shared" si="14"/>
        <v>1</v>
      </c>
      <c r="H15" s="77">
        <f t="shared" si="3"/>
        <v>1613277.62</v>
      </c>
      <c r="I15" s="77">
        <v>1614038.27</v>
      </c>
      <c r="J15" s="77">
        <f t="shared" si="19"/>
        <v>760.64999999990687</v>
      </c>
      <c r="K15" s="91">
        <f t="shared" si="20"/>
        <v>31.693749999996118</v>
      </c>
      <c r="L15" s="36"/>
    </row>
    <row r="16" spans="1:15">
      <c r="A16" s="78">
        <f t="shared" si="6"/>
        <v>10</v>
      </c>
      <c r="B16" s="74">
        <f t="shared" si="6"/>
        <v>46152</v>
      </c>
      <c r="C16" s="74">
        <f t="shared" si="21"/>
        <v>46152</v>
      </c>
      <c r="D16" s="75">
        <f t="shared" si="7"/>
        <v>0</v>
      </c>
      <c r="E16" s="74">
        <f t="shared" si="8"/>
        <v>46153</v>
      </c>
      <c r="F16" s="75">
        <f t="shared" si="9"/>
        <v>0</v>
      </c>
      <c r="G16" s="76">
        <f t="shared" si="14"/>
        <v>1</v>
      </c>
      <c r="H16" s="77">
        <f t="shared" si="3"/>
        <v>1614038.27</v>
      </c>
      <c r="I16" s="77">
        <v>1614226.51</v>
      </c>
      <c r="J16" s="77">
        <f t="shared" si="19"/>
        <v>188.23999999999069</v>
      </c>
      <c r="K16" s="91">
        <f t="shared" si="20"/>
        <v>7.8433333333329456</v>
      </c>
      <c r="L16" s="36"/>
    </row>
    <row r="17" spans="1:14">
      <c r="A17" s="78">
        <f t="shared" si="6"/>
        <v>11</v>
      </c>
      <c r="B17" s="74">
        <f t="shared" si="6"/>
        <v>46153</v>
      </c>
      <c r="C17" s="74">
        <f t="shared" si="21"/>
        <v>46153</v>
      </c>
      <c r="D17" s="75">
        <f t="shared" si="7"/>
        <v>0</v>
      </c>
      <c r="E17" s="74">
        <f t="shared" si="8"/>
        <v>46154</v>
      </c>
      <c r="F17" s="75">
        <f t="shared" si="9"/>
        <v>0</v>
      </c>
      <c r="G17" s="76">
        <f t="shared" si="14"/>
        <v>1</v>
      </c>
      <c r="H17" s="77">
        <f t="shared" si="3"/>
        <v>1614226.51</v>
      </c>
      <c r="I17" s="77">
        <v>1615420.04</v>
      </c>
      <c r="J17" s="77">
        <f t="shared" si="19"/>
        <v>1193.5300000000279</v>
      </c>
      <c r="K17" s="91">
        <f t="shared" si="20"/>
        <v>49.730416666667828</v>
      </c>
      <c r="L17" s="36"/>
    </row>
    <row r="18" spans="1:14">
      <c r="A18" s="78">
        <f t="shared" si="6"/>
        <v>12</v>
      </c>
      <c r="B18" s="74">
        <f t="shared" si="6"/>
        <v>46154</v>
      </c>
      <c r="C18" s="74">
        <f t="shared" si="21"/>
        <v>46154</v>
      </c>
      <c r="D18" s="75">
        <f t="shared" si="7"/>
        <v>0</v>
      </c>
      <c r="E18" s="74">
        <f t="shared" si="8"/>
        <v>46155</v>
      </c>
      <c r="F18" s="75">
        <f t="shared" si="9"/>
        <v>0</v>
      </c>
      <c r="G18" s="76">
        <f t="shared" si="14"/>
        <v>1</v>
      </c>
      <c r="H18" s="77">
        <f t="shared" si="3"/>
        <v>1615420.04</v>
      </c>
      <c r="I18" s="77">
        <v>1616215.01</v>
      </c>
      <c r="J18" s="77">
        <f t="shared" si="19"/>
        <v>794.96999999997206</v>
      </c>
      <c r="K18" s="91">
        <f t="shared" si="20"/>
        <v>33.123749999998836</v>
      </c>
      <c r="L18" s="36"/>
      <c r="N18" s="3"/>
    </row>
    <row r="19" spans="1:14">
      <c r="A19" s="78">
        <f t="shared" si="6"/>
        <v>13</v>
      </c>
      <c r="B19" s="74">
        <f t="shared" si="6"/>
        <v>46155</v>
      </c>
      <c r="C19" s="74">
        <f t="shared" si="21"/>
        <v>46155</v>
      </c>
      <c r="D19" s="75">
        <f t="shared" si="7"/>
        <v>0</v>
      </c>
      <c r="E19" s="74">
        <f t="shared" si="8"/>
        <v>46156</v>
      </c>
      <c r="F19" s="75">
        <f t="shared" si="9"/>
        <v>0</v>
      </c>
      <c r="G19" s="76">
        <f t="shared" si="14"/>
        <v>1</v>
      </c>
      <c r="H19" s="77">
        <f t="shared" si="3"/>
        <v>1616215.01</v>
      </c>
      <c r="I19" s="200">
        <v>1616652.45</v>
      </c>
      <c r="J19" s="77">
        <f t="shared" si="19"/>
        <v>437.43999999994412</v>
      </c>
      <c r="K19" s="91">
        <f t="shared" si="20"/>
        <v>18.22666666666434</v>
      </c>
      <c r="L19" s="36"/>
    </row>
    <row r="20" spans="1:14">
      <c r="A20" s="78">
        <f t="shared" si="6"/>
        <v>14</v>
      </c>
      <c r="B20" s="74">
        <f t="shared" si="6"/>
        <v>46156</v>
      </c>
      <c r="C20" s="74">
        <f t="shared" si="21"/>
        <v>46156</v>
      </c>
      <c r="D20" s="75">
        <f t="shared" si="7"/>
        <v>0</v>
      </c>
      <c r="E20" s="74">
        <f t="shared" ref="E20:E34" si="22">C20+1</f>
        <v>46157</v>
      </c>
      <c r="F20" s="75">
        <f t="shared" si="9"/>
        <v>0</v>
      </c>
      <c r="G20" s="76">
        <f t="shared" si="14"/>
        <v>1</v>
      </c>
      <c r="H20" s="77">
        <f t="shared" si="3"/>
        <v>1616652.45</v>
      </c>
      <c r="I20" s="77">
        <v>1617819.4</v>
      </c>
      <c r="J20" s="77">
        <f t="shared" ref="J20" si="23">I20-H20</f>
        <v>1166.9499999999534</v>
      </c>
      <c r="K20" s="91">
        <f t="shared" si="20"/>
        <v>48.622916666664729</v>
      </c>
      <c r="L20" s="36"/>
    </row>
    <row r="21" spans="1:14">
      <c r="A21" s="78">
        <f t="shared" si="6"/>
        <v>15</v>
      </c>
      <c r="B21" s="74">
        <f t="shared" si="6"/>
        <v>46157</v>
      </c>
      <c r="C21" s="74">
        <f t="shared" si="21"/>
        <v>46157</v>
      </c>
      <c r="D21" s="75">
        <f t="shared" si="7"/>
        <v>0</v>
      </c>
      <c r="E21" s="74">
        <f t="shared" si="22"/>
        <v>46158</v>
      </c>
      <c r="F21" s="75">
        <f t="shared" si="9"/>
        <v>0</v>
      </c>
      <c r="G21" s="76">
        <f t="shared" si="14"/>
        <v>1</v>
      </c>
      <c r="H21" s="77">
        <f t="shared" si="3"/>
        <v>1617819.4</v>
      </c>
      <c r="I21" s="77">
        <v>1618980.37</v>
      </c>
      <c r="J21" s="77">
        <f t="shared" si="19"/>
        <v>1160.9700000002049</v>
      </c>
      <c r="K21" s="91">
        <f t="shared" si="20"/>
        <v>48.373750000008535</v>
      </c>
      <c r="L21" s="36"/>
    </row>
    <row r="22" spans="1:14">
      <c r="A22" s="78">
        <f t="shared" si="6"/>
        <v>16</v>
      </c>
      <c r="B22" s="74">
        <f t="shared" si="6"/>
        <v>46158</v>
      </c>
      <c r="C22" s="74">
        <f t="shared" si="21"/>
        <v>46158</v>
      </c>
      <c r="D22" s="75">
        <f t="shared" si="7"/>
        <v>0</v>
      </c>
      <c r="E22" s="74">
        <f t="shared" si="22"/>
        <v>46159</v>
      </c>
      <c r="F22" s="75">
        <f t="shared" si="9"/>
        <v>0</v>
      </c>
      <c r="G22" s="76">
        <f t="shared" si="14"/>
        <v>1</v>
      </c>
      <c r="H22" s="77">
        <f t="shared" si="3"/>
        <v>1618980.37</v>
      </c>
      <c r="I22" s="77">
        <v>1620158.42</v>
      </c>
      <c r="J22" s="77">
        <f t="shared" si="19"/>
        <v>1178.0499999998137</v>
      </c>
      <c r="K22" s="91">
        <f t="shared" si="20"/>
        <v>49.085416666658908</v>
      </c>
      <c r="L22" s="36"/>
    </row>
    <row r="23" spans="1:14">
      <c r="A23" s="78">
        <f t="shared" si="6"/>
        <v>17</v>
      </c>
      <c r="B23" s="74">
        <f t="shared" si="6"/>
        <v>46159</v>
      </c>
      <c r="C23" s="74">
        <f t="shared" si="21"/>
        <v>46159</v>
      </c>
      <c r="D23" s="75">
        <f t="shared" si="7"/>
        <v>0</v>
      </c>
      <c r="E23" s="74">
        <f t="shared" si="22"/>
        <v>46160</v>
      </c>
      <c r="F23" s="75">
        <f t="shared" si="9"/>
        <v>0</v>
      </c>
      <c r="G23" s="76">
        <f t="shared" si="14"/>
        <v>1</v>
      </c>
      <c r="H23" s="77">
        <f t="shared" si="3"/>
        <v>1620158.42</v>
      </c>
      <c r="I23" s="77">
        <v>1620877.97</v>
      </c>
      <c r="J23" s="77">
        <f t="shared" si="19"/>
        <v>719.55000000004657</v>
      </c>
      <c r="K23" s="91">
        <f t="shared" si="20"/>
        <v>29.981250000001939</v>
      </c>
      <c r="L23" s="36"/>
    </row>
    <row r="24" spans="1:14">
      <c r="A24" s="78">
        <f t="shared" si="6"/>
        <v>18</v>
      </c>
      <c r="B24" s="74">
        <f t="shared" si="6"/>
        <v>46160</v>
      </c>
      <c r="C24" s="74">
        <f t="shared" si="21"/>
        <v>46160</v>
      </c>
      <c r="D24" s="75">
        <f t="shared" si="7"/>
        <v>0</v>
      </c>
      <c r="E24" s="74">
        <f t="shared" si="22"/>
        <v>46161</v>
      </c>
      <c r="F24" s="75">
        <f t="shared" si="9"/>
        <v>0</v>
      </c>
      <c r="G24" s="76">
        <f t="shared" si="14"/>
        <v>1</v>
      </c>
      <c r="H24" s="77">
        <f t="shared" si="3"/>
        <v>1620877.97</v>
      </c>
      <c r="I24" s="77">
        <v>1621701.15</v>
      </c>
      <c r="J24" s="77">
        <f t="shared" si="19"/>
        <v>823.17999999993481</v>
      </c>
      <c r="K24" s="91">
        <f t="shared" si="20"/>
        <v>34.29916666666395</v>
      </c>
      <c r="L24" s="101"/>
    </row>
    <row r="25" spans="1:14">
      <c r="A25" s="78">
        <f t="shared" ref="A25:B31" si="24">A24+1</f>
        <v>19</v>
      </c>
      <c r="B25" s="74">
        <f t="shared" si="24"/>
        <v>46161</v>
      </c>
      <c r="C25" s="74">
        <f t="shared" si="21"/>
        <v>46161</v>
      </c>
      <c r="D25" s="75">
        <f t="shared" si="7"/>
        <v>0</v>
      </c>
      <c r="E25" s="74">
        <f t="shared" si="22"/>
        <v>46162</v>
      </c>
      <c r="F25" s="75">
        <f t="shared" si="9"/>
        <v>0</v>
      </c>
      <c r="G25" s="76">
        <f t="shared" si="14"/>
        <v>1</v>
      </c>
      <c r="H25" s="77">
        <f t="shared" si="3"/>
        <v>1621701.15</v>
      </c>
      <c r="I25" s="77">
        <v>1622665.53</v>
      </c>
      <c r="J25" s="77">
        <f t="shared" si="19"/>
        <v>964.38000000012107</v>
      </c>
      <c r="K25" s="91">
        <f t="shared" si="20"/>
        <v>40.182500000005042</v>
      </c>
      <c r="L25" s="36"/>
    </row>
    <row r="26" spans="1:14">
      <c r="A26" s="78">
        <f t="shared" si="24"/>
        <v>20</v>
      </c>
      <c r="B26" s="74">
        <f t="shared" si="24"/>
        <v>46162</v>
      </c>
      <c r="C26" s="74">
        <f t="shared" si="21"/>
        <v>46162</v>
      </c>
      <c r="D26" s="75">
        <f t="shared" si="7"/>
        <v>0</v>
      </c>
      <c r="E26" s="74">
        <f t="shared" si="22"/>
        <v>46163</v>
      </c>
      <c r="F26" s="75">
        <f t="shared" si="9"/>
        <v>0</v>
      </c>
      <c r="G26" s="76">
        <f t="shared" si="14"/>
        <v>1</v>
      </c>
      <c r="H26" s="77">
        <f t="shared" si="3"/>
        <v>1622665.53</v>
      </c>
      <c r="I26" s="77">
        <v>1623841.5</v>
      </c>
      <c r="J26" s="77">
        <f t="shared" si="19"/>
        <v>1175.9699999999721</v>
      </c>
      <c r="K26" s="91">
        <f t="shared" si="20"/>
        <v>48.998749999998836</v>
      </c>
      <c r="L26" s="36"/>
    </row>
    <row r="27" spans="1:14">
      <c r="A27" s="78">
        <f t="shared" si="24"/>
        <v>21</v>
      </c>
      <c r="B27" s="74">
        <f t="shared" si="24"/>
        <v>46163</v>
      </c>
      <c r="C27" s="74">
        <f t="shared" si="21"/>
        <v>46163</v>
      </c>
      <c r="D27" s="75">
        <f t="shared" si="7"/>
        <v>0</v>
      </c>
      <c r="E27" s="74">
        <f t="shared" si="22"/>
        <v>46164</v>
      </c>
      <c r="F27" s="75">
        <f t="shared" si="9"/>
        <v>0</v>
      </c>
      <c r="G27" s="76">
        <f t="shared" si="14"/>
        <v>1</v>
      </c>
      <c r="H27" s="77">
        <f t="shared" si="3"/>
        <v>1623841.5</v>
      </c>
      <c r="I27" s="77">
        <v>1625038.05</v>
      </c>
      <c r="J27" s="77">
        <f t="shared" si="19"/>
        <v>1196.5500000000466</v>
      </c>
      <c r="K27" s="91">
        <f t="shared" si="20"/>
        <v>49.856250000001943</v>
      </c>
      <c r="L27" s="36"/>
    </row>
    <row r="28" spans="1:14">
      <c r="A28" s="78">
        <f t="shared" si="24"/>
        <v>22</v>
      </c>
      <c r="B28" s="74">
        <f t="shared" si="24"/>
        <v>46164</v>
      </c>
      <c r="C28" s="74">
        <f t="shared" si="21"/>
        <v>46164</v>
      </c>
      <c r="D28" s="75">
        <f t="shared" si="7"/>
        <v>0</v>
      </c>
      <c r="E28" s="74">
        <f t="shared" si="22"/>
        <v>46165</v>
      </c>
      <c r="F28" s="75">
        <f t="shared" si="9"/>
        <v>0</v>
      </c>
      <c r="G28" s="76">
        <f t="shared" si="14"/>
        <v>1</v>
      </c>
      <c r="H28" s="77">
        <f t="shared" si="3"/>
        <v>1625038.05</v>
      </c>
      <c r="I28" s="77">
        <v>1626114.54</v>
      </c>
      <c r="J28" s="77">
        <f t="shared" si="19"/>
        <v>1076.4899999999907</v>
      </c>
      <c r="K28" s="91">
        <f t="shared" si="20"/>
        <v>44.853749999999614</v>
      </c>
      <c r="L28" s="36"/>
    </row>
    <row r="29" spans="1:14">
      <c r="A29" s="78">
        <f t="shared" si="24"/>
        <v>23</v>
      </c>
      <c r="B29" s="74">
        <f t="shared" si="24"/>
        <v>46165</v>
      </c>
      <c r="C29" s="74">
        <f t="shared" si="21"/>
        <v>46165</v>
      </c>
      <c r="D29" s="75">
        <f t="shared" si="7"/>
        <v>0</v>
      </c>
      <c r="E29" s="74">
        <f t="shared" si="22"/>
        <v>46166</v>
      </c>
      <c r="F29" s="75">
        <f t="shared" si="9"/>
        <v>0</v>
      </c>
      <c r="G29" s="76">
        <f t="shared" si="14"/>
        <v>1</v>
      </c>
      <c r="H29" s="77">
        <f t="shared" si="3"/>
        <v>1626114.54</v>
      </c>
      <c r="I29" s="77">
        <v>1627223.49</v>
      </c>
      <c r="J29" s="77">
        <f t="shared" si="19"/>
        <v>1108.9499999999534</v>
      </c>
      <c r="K29" s="91">
        <f t="shared" si="20"/>
        <v>46.206249999998057</v>
      </c>
      <c r="L29" s="36"/>
    </row>
    <row r="30" spans="1:14">
      <c r="A30" s="78">
        <f t="shared" si="24"/>
        <v>24</v>
      </c>
      <c r="B30" s="74">
        <f t="shared" ref="B30:B37" si="25">B29+1</f>
        <v>46166</v>
      </c>
      <c r="C30" s="74">
        <f t="shared" si="21"/>
        <v>46166</v>
      </c>
      <c r="D30" s="75">
        <f t="shared" si="7"/>
        <v>0</v>
      </c>
      <c r="E30" s="74">
        <f t="shared" si="22"/>
        <v>46167</v>
      </c>
      <c r="F30" s="75">
        <f t="shared" si="9"/>
        <v>0</v>
      </c>
      <c r="G30" s="76">
        <f t="shared" si="14"/>
        <v>1</v>
      </c>
      <c r="H30" s="77">
        <f t="shared" si="3"/>
        <v>1627223.49</v>
      </c>
      <c r="I30" s="77">
        <v>1627864.13</v>
      </c>
      <c r="J30" s="77">
        <f t="shared" si="19"/>
        <v>640.63999999989755</v>
      </c>
      <c r="K30" s="91">
        <f t="shared" si="20"/>
        <v>26.693333333329065</v>
      </c>
      <c r="L30" s="36"/>
    </row>
    <row r="31" spans="1:14">
      <c r="A31" s="78">
        <f t="shared" si="24"/>
        <v>25</v>
      </c>
      <c r="B31" s="74">
        <f t="shared" si="25"/>
        <v>46167</v>
      </c>
      <c r="C31" s="74">
        <f t="shared" si="21"/>
        <v>46167</v>
      </c>
      <c r="D31" s="75">
        <f t="shared" si="7"/>
        <v>0</v>
      </c>
      <c r="E31" s="74">
        <f t="shared" si="22"/>
        <v>46168</v>
      </c>
      <c r="F31" s="75">
        <f t="shared" si="9"/>
        <v>0</v>
      </c>
      <c r="G31" s="76">
        <f t="shared" si="14"/>
        <v>1</v>
      </c>
      <c r="H31" s="77">
        <f t="shared" si="3"/>
        <v>1627864.13</v>
      </c>
      <c r="I31" s="77">
        <v>1628970.02</v>
      </c>
      <c r="J31" s="77">
        <f t="shared" si="19"/>
        <v>1105.8900000001304</v>
      </c>
      <c r="K31" s="91">
        <f t="shared" si="20"/>
        <v>46.078750000005435</v>
      </c>
      <c r="L31" s="36"/>
    </row>
    <row r="32" spans="1:14">
      <c r="A32" s="78">
        <f t="shared" ref="A32:A37" si="26">A31+1</f>
        <v>26</v>
      </c>
      <c r="B32" s="74">
        <f t="shared" si="25"/>
        <v>46168</v>
      </c>
      <c r="C32" s="74">
        <f t="shared" ref="C32:C34" si="27">B32</f>
        <v>46168</v>
      </c>
      <c r="D32" s="75">
        <f t="shared" si="7"/>
        <v>0</v>
      </c>
      <c r="E32" s="74">
        <f t="shared" si="22"/>
        <v>46169</v>
      </c>
      <c r="F32" s="75">
        <f t="shared" si="9"/>
        <v>0</v>
      </c>
      <c r="G32" s="76">
        <f t="shared" si="14"/>
        <v>1</v>
      </c>
      <c r="H32" s="77">
        <f t="shared" si="3"/>
        <v>1628970.02</v>
      </c>
      <c r="I32" s="77">
        <v>1630169.67</v>
      </c>
      <c r="J32" s="77">
        <f t="shared" si="19"/>
        <v>1199.6499999999069</v>
      </c>
      <c r="K32" s="91">
        <f t="shared" si="20"/>
        <v>49.985416666662786</v>
      </c>
      <c r="L32" s="36"/>
    </row>
    <row r="33" spans="1:12">
      <c r="A33" s="78">
        <f t="shared" si="26"/>
        <v>27</v>
      </c>
      <c r="B33" s="74">
        <f t="shared" si="25"/>
        <v>46169</v>
      </c>
      <c r="C33" s="74">
        <f t="shared" si="27"/>
        <v>46169</v>
      </c>
      <c r="D33" s="75">
        <f t="shared" si="7"/>
        <v>0</v>
      </c>
      <c r="E33" s="74">
        <f t="shared" si="22"/>
        <v>46170</v>
      </c>
      <c r="F33" s="75">
        <f t="shared" si="9"/>
        <v>0</v>
      </c>
      <c r="G33" s="76">
        <f t="shared" si="14"/>
        <v>1</v>
      </c>
      <c r="H33" s="77">
        <f t="shared" ref="H33" si="28">I32</f>
        <v>1630169.67</v>
      </c>
      <c r="I33" s="77">
        <v>1630169.67</v>
      </c>
      <c r="J33" s="77">
        <f t="shared" ref="J33" si="29">I33-H33</f>
        <v>0</v>
      </c>
      <c r="K33" s="91">
        <f t="shared" ref="K33" si="30">J33/24</f>
        <v>0</v>
      </c>
      <c r="L33" s="36" t="s">
        <v>164</v>
      </c>
    </row>
    <row r="34" spans="1:12">
      <c r="A34" s="78">
        <f t="shared" si="26"/>
        <v>28</v>
      </c>
      <c r="B34" s="74">
        <f t="shared" si="25"/>
        <v>46170</v>
      </c>
      <c r="C34" s="74">
        <f t="shared" si="27"/>
        <v>46170</v>
      </c>
      <c r="D34" s="75">
        <f t="shared" si="7"/>
        <v>0</v>
      </c>
      <c r="E34" s="74">
        <f t="shared" si="22"/>
        <v>46171</v>
      </c>
      <c r="F34" s="75">
        <f t="shared" si="9"/>
        <v>0</v>
      </c>
      <c r="G34" s="76">
        <f t="shared" si="14"/>
        <v>1</v>
      </c>
      <c r="H34" s="77">
        <f t="shared" ref="H34:H37" si="31">I33</f>
        <v>1630169.67</v>
      </c>
      <c r="I34" s="77">
        <v>1630169.67</v>
      </c>
      <c r="J34" s="77">
        <f t="shared" ref="J34" si="32">I34-H34</f>
        <v>0</v>
      </c>
      <c r="K34" s="91">
        <f t="shared" ref="K34" si="33">J34/24</f>
        <v>0</v>
      </c>
      <c r="L34" s="36" t="s">
        <v>164</v>
      </c>
    </row>
    <row r="35" spans="1:12">
      <c r="A35" s="78">
        <f t="shared" si="26"/>
        <v>29</v>
      </c>
      <c r="B35" s="74">
        <f t="shared" si="25"/>
        <v>46171</v>
      </c>
      <c r="C35" s="74">
        <f t="shared" ref="C35" si="34">B35</f>
        <v>46171</v>
      </c>
      <c r="D35" s="75">
        <f t="shared" si="7"/>
        <v>0</v>
      </c>
      <c r="E35" s="74">
        <f t="shared" ref="E35" si="35">C35+1</f>
        <v>46172</v>
      </c>
      <c r="F35" s="75">
        <f t="shared" si="9"/>
        <v>0</v>
      </c>
      <c r="G35" s="76">
        <f t="shared" ref="G35" si="36">IFERROR(((E35-C35)+(F35-D35)),"")</f>
        <v>1</v>
      </c>
      <c r="H35" s="77">
        <f t="shared" si="31"/>
        <v>1630169.67</v>
      </c>
      <c r="I35" s="77">
        <v>1630995.53</v>
      </c>
      <c r="J35" s="77">
        <f t="shared" si="19"/>
        <v>825.86000000010245</v>
      </c>
      <c r="K35" s="91">
        <f t="shared" si="20"/>
        <v>34.4108333333376</v>
      </c>
      <c r="L35" s="36"/>
    </row>
    <row r="36" spans="1:12">
      <c r="A36" s="78">
        <f t="shared" si="26"/>
        <v>30</v>
      </c>
      <c r="B36" s="74">
        <f t="shared" si="25"/>
        <v>46172</v>
      </c>
      <c r="C36" s="74">
        <f t="shared" ref="C36" si="37">B36</f>
        <v>46172</v>
      </c>
      <c r="D36" s="75">
        <f t="shared" si="7"/>
        <v>0</v>
      </c>
      <c r="E36" s="74">
        <f t="shared" ref="E36" si="38">C36+1</f>
        <v>46173</v>
      </c>
      <c r="F36" s="75">
        <f t="shared" si="9"/>
        <v>0</v>
      </c>
      <c r="G36" s="76">
        <f t="shared" ref="G36" si="39">IFERROR(((E36-C36)+(F36-D36)),"")</f>
        <v>1</v>
      </c>
      <c r="H36" s="77">
        <f t="shared" si="31"/>
        <v>1630995.53</v>
      </c>
      <c r="I36" s="77">
        <v>1632177.05</v>
      </c>
      <c r="J36" s="77">
        <f t="shared" si="19"/>
        <v>1181.5200000000186</v>
      </c>
      <c r="K36" s="91">
        <f t="shared" si="20"/>
        <v>49.230000000000778</v>
      </c>
      <c r="L36" s="36"/>
    </row>
    <row r="37" spans="1:12">
      <c r="A37" s="78">
        <f t="shared" si="26"/>
        <v>31</v>
      </c>
      <c r="B37" s="74">
        <f t="shared" si="25"/>
        <v>46173</v>
      </c>
      <c r="C37" s="74">
        <f t="shared" ref="C37" si="40">B37</f>
        <v>46173</v>
      </c>
      <c r="D37" s="75">
        <f t="shared" si="7"/>
        <v>0</v>
      </c>
      <c r="E37" s="74">
        <f t="shared" ref="E37" si="41">C37+1</f>
        <v>46174</v>
      </c>
      <c r="F37" s="75">
        <f t="shared" si="9"/>
        <v>0</v>
      </c>
      <c r="G37" s="76">
        <f t="shared" ref="G37" si="42">IFERROR(((E37-C37)+(F37-D37)),"")</f>
        <v>1</v>
      </c>
      <c r="H37" s="77">
        <f t="shared" si="31"/>
        <v>1632177.05</v>
      </c>
      <c r="I37" s="77">
        <v>1633045.7</v>
      </c>
      <c r="J37" s="77">
        <f t="shared" ref="J37" si="43">I37-H37</f>
        <v>868.64999999990687</v>
      </c>
      <c r="K37" s="91">
        <f t="shared" ref="K37" si="44">J37/24</f>
        <v>36.193749999996122</v>
      </c>
      <c r="L37" s="36"/>
    </row>
    <row r="38" spans="1:12" ht="15" thickBot="1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SUM(G7:G36)</f>
        <v>30</v>
      </c>
      <c r="H39" s="85"/>
      <c r="I39" s="85"/>
      <c r="J39" s="93">
        <f>SUM(J7:J38)</f>
        <v>24856.709999999963</v>
      </c>
      <c r="K39" s="93">
        <f>AVERAGE(K7:K36)</f>
        <v>33.316750000000084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G39/SUMPRODUCT((G7:G36&gt;0)*1)</f>
        <v>1</v>
      </c>
      <c r="H40" s="89"/>
      <c r="I40" s="89"/>
      <c r="J40" s="89"/>
      <c r="K40" s="89">
        <f>K39/SUMPRODUCT((K7:K36&gt;0)*1)</f>
        <v>1.2814134615384647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B00-000000000000}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0"/>
  <sheetViews>
    <sheetView workbookViewId="0">
      <pane ySplit="6" topLeftCell="A26" activePane="bottomLeft" state="frozen"/>
      <selection pane="bottomLeft" activeCell="H28" sqref="H2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4" width="9.109375" style="1"/>
    <col min="15" max="15" width="13.44140625" style="1" customWidth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6" t="s">
        <v>46</v>
      </c>
      <c r="D2" s="5"/>
      <c r="E2" s="5"/>
      <c r="F2" s="5"/>
      <c r="L2" s="98" t="s">
        <v>147</v>
      </c>
    </row>
    <row r="3" spans="1:12">
      <c r="B3" s="5"/>
      <c r="C3" s="6" t="str">
        <f>CLIN!C3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387.41000000000349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>
        <v>1864942.11</v>
      </c>
      <c r="I7" s="77">
        <v>1873800.34</v>
      </c>
      <c r="J7" s="77">
        <f t="shared" ref="J7" si="0">I7-H7</f>
        <v>8858.2299999999814</v>
      </c>
      <c r="K7" s="91">
        <f t="shared" ref="K7" si="1">J7/24</f>
        <v>369.09291666666587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" si="2">B8</f>
        <v>46144</v>
      </c>
      <c r="D8" s="75">
        <v>0</v>
      </c>
      <c r="E8" s="74">
        <f t="shared" ref="E8:E9" si="3">C8+1</f>
        <v>46145</v>
      </c>
      <c r="F8" s="75">
        <v>0</v>
      </c>
      <c r="G8" s="76">
        <f>IFERROR(((E8-C8)+(F8-D8)),"")</f>
        <v>1</v>
      </c>
      <c r="H8" s="77">
        <f t="shared" ref="H8:H37" si="4">I7</f>
        <v>1873800.34</v>
      </c>
      <c r="I8" s="77">
        <v>1882122.58</v>
      </c>
      <c r="J8" s="77">
        <f t="shared" ref="J8" si="5">I8-H8</f>
        <v>8322.2399999999907</v>
      </c>
      <c r="K8" s="91">
        <f t="shared" ref="K8" si="6">J8/24</f>
        <v>346.75999999999959</v>
      </c>
      <c r="L8" s="36"/>
    </row>
    <row r="9" spans="1:12">
      <c r="A9" s="78">
        <f t="shared" ref="A9:B24" si="7">A8+1</f>
        <v>3</v>
      </c>
      <c r="B9" s="74">
        <f t="shared" si="7"/>
        <v>46145</v>
      </c>
      <c r="C9" s="74">
        <f>B9</f>
        <v>46145</v>
      </c>
      <c r="D9" s="75">
        <v>0.20833333333333301</v>
      </c>
      <c r="E9" s="74">
        <f t="shared" si="3"/>
        <v>46146</v>
      </c>
      <c r="F9" s="75">
        <v>0</v>
      </c>
      <c r="G9" s="76">
        <f>IFERROR(((E9-C9)+(F9-D9)),"")</f>
        <v>0.79166666666666696</v>
      </c>
      <c r="H9" s="77">
        <f t="shared" si="4"/>
        <v>1882122.58</v>
      </c>
      <c r="I9" s="77">
        <v>1887567.36</v>
      </c>
      <c r="J9" s="77">
        <f t="shared" ref="J9" si="8">I9-H9</f>
        <v>5444.7800000000279</v>
      </c>
      <c r="K9" s="91">
        <f t="shared" ref="K9" si="9">J9/24</f>
        <v>226.86583333333451</v>
      </c>
      <c r="L9" s="36"/>
    </row>
    <row r="10" spans="1:12">
      <c r="A10" s="78">
        <f t="shared" si="7"/>
        <v>4</v>
      </c>
      <c r="B10" s="74">
        <f t="shared" ref="B10" si="10">B9+1</f>
        <v>46146</v>
      </c>
      <c r="C10" s="74">
        <f t="shared" ref="C10:C37" si="11">B10</f>
        <v>46146</v>
      </c>
      <c r="D10" s="75">
        <v>0.20833333333333301</v>
      </c>
      <c r="E10" s="74">
        <f t="shared" ref="E10:E37" si="12">C10+1</f>
        <v>46147</v>
      </c>
      <c r="F10" s="75">
        <v>0</v>
      </c>
      <c r="G10" s="76">
        <f t="shared" ref="G10:G37" si="13">IFERROR(((E10-C10)+(F10-D10)),"")</f>
        <v>0.79166666666666696</v>
      </c>
      <c r="H10" s="77">
        <f t="shared" si="4"/>
        <v>1887567.36</v>
      </c>
      <c r="I10" s="77">
        <v>1891501.04</v>
      </c>
      <c r="J10" s="77">
        <f t="shared" ref="J10" si="14">I10-H10</f>
        <v>3933.6799999999348</v>
      </c>
      <c r="K10" s="91">
        <f t="shared" ref="K10" si="15">J10/24</f>
        <v>163.90333333333061</v>
      </c>
      <c r="L10" s="36"/>
    </row>
    <row r="11" spans="1:12">
      <c r="A11" s="78">
        <f t="shared" si="7"/>
        <v>5</v>
      </c>
      <c r="B11" s="74">
        <f t="shared" ref="B11" si="16">B10+1</f>
        <v>46147</v>
      </c>
      <c r="C11" s="74">
        <f t="shared" si="11"/>
        <v>46147</v>
      </c>
      <c r="D11" s="75">
        <v>0.20833333333333301</v>
      </c>
      <c r="E11" s="74">
        <f t="shared" si="12"/>
        <v>46148</v>
      </c>
      <c r="F11" s="75">
        <v>0</v>
      </c>
      <c r="G11" s="76">
        <f t="shared" si="13"/>
        <v>0.79166666666666696</v>
      </c>
      <c r="H11" s="77">
        <f t="shared" si="4"/>
        <v>1891501.04</v>
      </c>
      <c r="I11" s="77">
        <v>1897269.49</v>
      </c>
      <c r="J11" s="77">
        <f t="shared" ref="J11" si="17">I11-H11</f>
        <v>5768.4499999999534</v>
      </c>
      <c r="K11" s="91">
        <f t="shared" ref="K11" si="18">J11/24</f>
        <v>240.35208333333139</v>
      </c>
      <c r="L11" s="36"/>
    </row>
    <row r="12" spans="1:12">
      <c r="A12" s="78">
        <f t="shared" si="7"/>
        <v>6</v>
      </c>
      <c r="B12" s="74">
        <f t="shared" ref="B12" si="19">B11+1</f>
        <v>46148</v>
      </c>
      <c r="C12" s="74">
        <f t="shared" si="11"/>
        <v>46148</v>
      </c>
      <c r="D12" s="75">
        <v>0.20833333333333301</v>
      </c>
      <c r="E12" s="74">
        <f t="shared" si="12"/>
        <v>46149</v>
      </c>
      <c r="F12" s="75">
        <v>0</v>
      </c>
      <c r="G12" s="76">
        <f t="shared" si="13"/>
        <v>0.79166666666666696</v>
      </c>
      <c r="H12" s="77">
        <f t="shared" si="4"/>
        <v>1897269.49</v>
      </c>
      <c r="I12" s="77">
        <v>1902744.23</v>
      </c>
      <c r="J12" s="77">
        <f t="shared" ref="J12" si="20">I12-H12</f>
        <v>5474.7399999999907</v>
      </c>
      <c r="K12" s="91">
        <f t="shared" ref="K12" si="21">J12/24</f>
        <v>228.11416666666628</v>
      </c>
      <c r="L12" s="36"/>
    </row>
    <row r="13" spans="1:12">
      <c r="A13" s="78">
        <f t="shared" si="7"/>
        <v>7</v>
      </c>
      <c r="B13" s="74">
        <f t="shared" ref="B13" si="22">B12+1</f>
        <v>46149</v>
      </c>
      <c r="C13" s="74">
        <f t="shared" si="11"/>
        <v>46149</v>
      </c>
      <c r="D13" s="75">
        <v>0.20833333333333301</v>
      </c>
      <c r="E13" s="74">
        <f t="shared" si="12"/>
        <v>46150</v>
      </c>
      <c r="F13" s="75">
        <v>0</v>
      </c>
      <c r="G13" s="76">
        <f t="shared" si="13"/>
        <v>0.79166666666666696</v>
      </c>
      <c r="H13" s="77">
        <f t="shared" si="4"/>
        <v>1902744.23</v>
      </c>
      <c r="I13" s="77">
        <v>1908594.48</v>
      </c>
      <c r="J13" s="77">
        <f t="shared" ref="J13" si="23">I13-H13</f>
        <v>5850.25</v>
      </c>
      <c r="K13" s="91">
        <f t="shared" ref="K13" si="24">J13/24</f>
        <v>243.76041666666666</v>
      </c>
      <c r="L13" s="36"/>
    </row>
    <row r="14" spans="1:12">
      <c r="A14" s="78">
        <f t="shared" si="7"/>
        <v>8</v>
      </c>
      <c r="B14" s="74">
        <f t="shared" ref="B14" si="25">B13+1</f>
        <v>46150</v>
      </c>
      <c r="C14" s="74">
        <f t="shared" si="11"/>
        <v>46150</v>
      </c>
      <c r="D14" s="75">
        <v>0.20833333333333301</v>
      </c>
      <c r="E14" s="74">
        <f t="shared" si="12"/>
        <v>46151</v>
      </c>
      <c r="F14" s="75">
        <v>0</v>
      </c>
      <c r="G14" s="76">
        <f t="shared" si="13"/>
        <v>0.79166666666666696</v>
      </c>
      <c r="H14" s="77">
        <f t="shared" si="4"/>
        <v>1908594.48</v>
      </c>
      <c r="I14" s="77">
        <v>1912640.93</v>
      </c>
      <c r="J14" s="77">
        <f t="shared" ref="J14" si="26">I14-H14</f>
        <v>4046.4499999999534</v>
      </c>
      <c r="K14" s="91">
        <f t="shared" ref="K14" si="27">J14/24</f>
        <v>168.60208333333139</v>
      </c>
      <c r="L14" s="36"/>
    </row>
    <row r="15" spans="1:12">
      <c r="A15" s="78">
        <f t="shared" si="7"/>
        <v>9</v>
      </c>
      <c r="B15" s="74">
        <f t="shared" ref="B15" si="28">B14+1</f>
        <v>46151</v>
      </c>
      <c r="C15" s="74">
        <f t="shared" si="11"/>
        <v>46151</v>
      </c>
      <c r="D15" s="75">
        <v>0.20833333333333301</v>
      </c>
      <c r="E15" s="74">
        <f t="shared" si="12"/>
        <v>46152</v>
      </c>
      <c r="F15" s="75">
        <v>0</v>
      </c>
      <c r="G15" s="76">
        <f t="shared" si="13"/>
        <v>0.79166666666666696</v>
      </c>
      <c r="H15" s="77">
        <f t="shared" si="4"/>
        <v>1912640.93</v>
      </c>
      <c r="I15" s="77">
        <v>1916683.18</v>
      </c>
      <c r="J15" s="77">
        <f t="shared" ref="J15" si="29">I15-H15</f>
        <v>4042.25</v>
      </c>
      <c r="K15" s="91">
        <f t="shared" ref="K15" si="30">J15/24</f>
        <v>168.42708333333334</v>
      </c>
      <c r="L15" s="36"/>
    </row>
    <row r="16" spans="1:12">
      <c r="A16" s="78">
        <f t="shared" si="7"/>
        <v>10</v>
      </c>
      <c r="B16" s="74">
        <f t="shared" ref="B16" si="31">B15+1</f>
        <v>46152</v>
      </c>
      <c r="C16" s="74">
        <f t="shared" si="11"/>
        <v>46152</v>
      </c>
      <c r="D16" s="75">
        <v>0.20833333333333301</v>
      </c>
      <c r="E16" s="74">
        <f t="shared" si="12"/>
        <v>46153</v>
      </c>
      <c r="F16" s="75">
        <v>0</v>
      </c>
      <c r="G16" s="76">
        <f t="shared" si="13"/>
        <v>0.79166666666666696</v>
      </c>
      <c r="H16" s="77">
        <f t="shared" si="4"/>
        <v>1916683.18</v>
      </c>
      <c r="I16" s="77">
        <v>1921676.69</v>
      </c>
      <c r="J16" s="77">
        <f t="shared" ref="J16" si="32">I16-H16</f>
        <v>4993.5100000000093</v>
      </c>
      <c r="K16" s="91">
        <f t="shared" ref="K16" si="33">J16/24</f>
        <v>208.06291666666706</v>
      </c>
      <c r="L16" s="36"/>
    </row>
    <row r="17" spans="1:14">
      <c r="A17" s="78">
        <f t="shared" si="7"/>
        <v>11</v>
      </c>
      <c r="B17" s="74">
        <f t="shared" ref="B17" si="34">B16+1</f>
        <v>46153</v>
      </c>
      <c r="C17" s="74">
        <f t="shared" si="11"/>
        <v>46153</v>
      </c>
      <c r="D17" s="75">
        <v>0.20833333333333301</v>
      </c>
      <c r="E17" s="74">
        <f t="shared" si="12"/>
        <v>46154</v>
      </c>
      <c r="F17" s="75">
        <v>0</v>
      </c>
      <c r="G17" s="76">
        <f t="shared" si="13"/>
        <v>0.79166666666666696</v>
      </c>
      <c r="H17" s="77">
        <f t="shared" si="4"/>
        <v>1921676.69</v>
      </c>
      <c r="I17" s="77">
        <v>1930313.64</v>
      </c>
      <c r="J17" s="77">
        <f t="shared" ref="J17" si="35">I17-H17</f>
        <v>8636.9499999999534</v>
      </c>
      <c r="K17" s="91">
        <f t="shared" ref="K17" si="36">J17/24</f>
        <v>359.87291666666471</v>
      </c>
      <c r="L17" s="36"/>
    </row>
    <row r="18" spans="1:14">
      <c r="A18" s="78">
        <f t="shared" si="7"/>
        <v>12</v>
      </c>
      <c r="B18" s="74">
        <f t="shared" ref="B18" si="37">B17+1</f>
        <v>46154</v>
      </c>
      <c r="C18" s="74">
        <f t="shared" si="11"/>
        <v>46154</v>
      </c>
      <c r="D18" s="75">
        <v>0.20833333333333301</v>
      </c>
      <c r="E18" s="74">
        <f t="shared" si="12"/>
        <v>46155</v>
      </c>
      <c r="F18" s="75">
        <v>0</v>
      </c>
      <c r="G18" s="76">
        <f t="shared" si="13"/>
        <v>0.79166666666666696</v>
      </c>
      <c r="H18" s="77">
        <f t="shared" si="4"/>
        <v>1930313.64</v>
      </c>
      <c r="I18" s="77">
        <v>1936293.71</v>
      </c>
      <c r="J18" s="77">
        <f t="shared" ref="J18" si="38">I18-H18</f>
        <v>5980.0700000000652</v>
      </c>
      <c r="K18" s="91">
        <f t="shared" ref="K18" si="39">J18/24</f>
        <v>249.16958333333605</v>
      </c>
      <c r="L18" s="36"/>
      <c r="N18" s="3"/>
    </row>
    <row r="19" spans="1:14">
      <c r="A19" s="78">
        <f t="shared" si="7"/>
        <v>13</v>
      </c>
      <c r="B19" s="74">
        <f t="shared" ref="B19" si="40">B18+1</f>
        <v>46155</v>
      </c>
      <c r="C19" s="74">
        <f t="shared" si="11"/>
        <v>46155</v>
      </c>
      <c r="D19" s="75">
        <v>0.20833333333333301</v>
      </c>
      <c r="E19" s="74">
        <f t="shared" si="12"/>
        <v>46156</v>
      </c>
      <c r="F19" s="75">
        <v>0</v>
      </c>
      <c r="G19" s="76">
        <f t="shared" si="13"/>
        <v>0.79166666666666696</v>
      </c>
      <c r="H19" s="77">
        <f t="shared" si="4"/>
        <v>1936293.71</v>
      </c>
      <c r="I19" s="77">
        <v>1941368</v>
      </c>
      <c r="J19" s="77">
        <f t="shared" ref="J19:J36" si="41">I19-H19</f>
        <v>5074.2900000000373</v>
      </c>
      <c r="K19" s="91">
        <f t="shared" ref="K19:K36" si="42">J19/24</f>
        <v>211.42875000000154</v>
      </c>
      <c r="L19" s="36"/>
    </row>
    <row r="20" spans="1:14">
      <c r="A20" s="78">
        <f t="shared" si="7"/>
        <v>14</v>
      </c>
      <c r="B20" s="74">
        <f t="shared" ref="B20" si="43">B19+1</f>
        <v>46156</v>
      </c>
      <c r="C20" s="74">
        <f t="shared" si="11"/>
        <v>46156</v>
      </c>
      <c r="D20" s="75">
        <v>0.20833333333333301</v>
      </c>
      <c r="E20" s="74">
        <f t="shared" si="12"/>
        <v>46157</v>
      </c>
      <c r="F20" s="75">
        <v>0</v>
      </c>
      <c r="G20" s="76">
        <f t="shared" si="13"/>
        <v>0.79166666666666696</v>
      </c>
      <c r="H20" s="77">
        <f t="shared" si="4"/>
        <v>1941368</v>
      </c>
      <c r="I20" s="77">
        <v>1949882.73</v>
      </c>
      <c r="J20" s="77">
        <f t="shared" si="41"/>
        <v>8514.7299999999814</v>
      </c>
      <c r="K20" s="91">
        <f t="shared" si="42"/>
        <v>354.78041666666587</v>
      </c>
      <c r="L20" s="101"/>
    </row>
    <row r="21" spans="1:14">
      <c r="A21" s="78">
        <f t="shared" si="7"/>
        <v>15</v>
      </c>
      <c r="B21" s="74">
        <f t="shared" ref="B21" si="44">B20+1</f>
        <v>46157</v>
      </c>
      <c r="C21" s="74">
        <f t="shared" si="11"/>
        <v>46157</v>
      </c>
      <c r="D21" s="75">
        <v>0.20833333333333301</v>
      </c>
      <c r="E21" s="74">
        <f t="shared" si="12"/>
        <v>46158</v>
      </c>
      <c r="F21" s="75">
        <v>0</v>
      </c>
      <c r="G21" s="76">
        <f t="shared" si="13"/>
        <v>0.79166666666666696</v>
      </c>
      <c r="H21" s="77">
        <f t="shared" si="4"/>
        <v>1949882.73</v>
      </c>
      <c r="I21" s="77">
        <v>1957323.65</v>
      </c>
      <c r="J21" s="77">
        <f t="shared" si="41"/>
        <v>7440.9199999999255</v>
      </c>
      <c r="K21" s="91">
        <f t="shared" si="42"/>
        <v>310.03833333333023</v>
      </c>
      <c r="L21" s="101"/>
    </row>
    <row r="22" spans="1:14">
      <c r="A22" s="78">
        <f t="shared" si="7"/>
        <v>16</v>
      </c>
      <c r="B22" s="74">
        <f t="shared" ref="B22" si="45">B21+1</f>
        <v>46158</v>
      </c>
      <c r="C22" s="74">
        <f t="shared" si="11"/>
        <v>46158</v>
      </c>
      <c r="D22" s="75">
        <v>0.20833333333333301</v>
      </c>
      <c r="E22" s="74">
        <f t="shared" si="12"/>
        <v>46159</v>
      </c>
      <c r="F22" s="75">
        <v>0</v>
      </c>
      <c r="G22" s="76">
        <f t="shared" si="13"/>
        <v>0.79166666666666696</v>
      </c>
      <c r="H22" s="77">
        <f t="shared" si="4"/>
        <v>1957323.65</v>
      </c>
      <c r="I22" s="77">
        <v>1966611.14</v>
      </c>
      <c r="J22" s="77">
        <f t="shared" si="41"/>
        <v>9287.4899999999907</v>
      </c>
      <c r="K22" s="91">
        <f t="shared" si="42"/>
        <v>386.97874999999959</v>
      </c>
      <c r="L22" s="101"/>
    </row>
    <row r="23" spans="1:14">
      <c r="A23" s="78">
        <f t="shared" si="7"/>
        <v>17</v>
      </c>
      <c r="B23" s="74">
        <f t="shared" ref="B23" si="46">B22+1</f>
        <v>46159</v>
      </c>
      <c r="C23" s="74">
        <f t="shared" si="11"/>
        <v>46159</v>
      </c>
      <c r="D23" s="75">
        <v>0.20833333333333301</v>
      </c>
      <c r="E23" s="74">
        <f t="shared" si="12"/>
        <v>46160</v>
      </c>
      <c r="F23" s="75">
        <v>0</v>
      </c>
      <c r="G23" s="76">
        <f t="shared" si="13"/>
        <v>0.79166666666666696</v>
      </c>
      <c r="H23" s="77">
        <f t="shared" si="4"/>
        <v>1966611.14</v>
      </c>
      <c r="I23" s="1">
        <v>1971409.19</v>
      </c>
      <c r="J23" s="77">
        <f t="shared" si="41"/>
        <v>4798.0500000000466</v>
      </c>
      <c r="K23" s="91">
        <f t="shared" si="42"/>
        <v>199.91875000000195</v>
      </c>
      <c r="L23" s="101"/>
    </row>
    <row r="24" spans="1:14">
      <c r="A24" s="78">
        <f t="shared" si="7"/>
        <v>18</v>
      </c>
      <c r="B24" s="74">
        <f t="shared" ref="B24" si="47">B23+1</f>
        <v>46160</v>
      </c>
      <c r="C24" s="74">
        <f t="shared" si="11"/>
        <v>46160</v>
      </c>
      <c r="D24" s="75">
        <v>0.20833333333333301</v>
      </c>
      <c r="E24" s="74">
        <f t="shared" si="12"/>
        <v>46161</v>
      </c>
      <c r="F24" s="75">
        <v>0</v>
      </c>
      <c r="G24" s="76">
        <f t="shared" si="13"/>
        <v>0.79166666666666696</v>
      </c>
      <c r="H24" s="77">
        <f t="shared" si="4"/>
        <v>1971409.19</v>
      </c>
      <c r="I24" s="77">
        <v>1972960.63</v>
      </c>
      <c r="J24" s="77">
        <f t="shared" si="41"/>
        <v>1551.4399999999441</v>
      </c>
      <c r="K24" s="91">
        <f t="shared" si="42"/>
        <v>64.643333333331</v>
      </c>
      <c r="L24" s="101"/>
    </row>
    <row r="25" spans="1:14">
      <c r="A25" s="78">
        <f t="shared" ref="A25:B36" si="48">A24+1</f>
        <v>19</v>
      </c>
      <c r="B25" s="74">
        <f t="shared" si="48"/>
        <v>46161</v>
      </c>
      <c r="C25" s="74">
        <f t="shared" si="11"/>
        <v>46161</v>
      </c>
      <c r="D25" s="75">
        <v>0.20833333333333301</v>
      </c>
      <c r="E25" s="74">
        <f t="shared" si="12"/>
        <v>46162</v>
      </c>
      <c r="F25" s="75">
        <v>0</v>
      </c>
      <c r="G25" s="76">
        <f t="shared" si="13"/>
        <v>0.79166666666666696</v>
      </c>
      <c r="H25" s="77">
        <f t="shared" si="4"/>
        <v>1972960.63</v>
      </c>
      <c r="I25" s="77">
        <v>1975328.98</v>
      </c>
      <c r="J25" s="77">
        <f t="shared" si="41"/>
        <v>2368.3500000000931</v>
      </c>
      <c r="K25" s="91">
        <f t="shared" si="42"/>
        <v>98.681250000003885</v>
      </c>
      <c r="L25" s="101"/>
    </row>
    <row r="26" spans="1:14">
      <c r="A26" s="78">
        <f t="shared" si="48"/>
        <v>20</v>
      </c>
      <c r="B26" s="74">
        <f t="shared" si="48"/>
        <v>46162</v>
      </c>
      <c r="C26" s="74">
        <f t="shared" si="11"/>
        <v>46162</v>
      </c>
      <c r="D26" s="75">
        <v>0.20833333333333301</v>
      </c>
      <c r="E26" s="74">
        <f t="shared" si="12"/>
        <v>46163</v>
      </c>
      <c r="F26" s="75">
        <v>0</v>
      </c>
      <c r="G26" s="76">
        <f t="shared" si="13"/>
        <v>0.79166666666666696</v>
      </c>
      <c r="H26" s="77">
        <f t="shared" si="4"/>
        <v>1975328.98</v>
      </c>
      <c r="I26" s="77">
        <v>1979925.21</v>
      </c>
      <c r="J26" s="77">
        <f t="shared" si="41"/>
        <v>4596.2299999999814</v>
      </c>
      <c r="K26" s="91">
        <f t="shared" si="42"/>
        <v>191.50958333333256</v>
      </c>
      <c r="L26" s="101"/>
    </row>
    <row r="27" spans="1:14">
      <c r="A27" s="78">
        <f t="shared" si="48"/>
        <v>21</v>
      </c>
      <c r="B27" s="74">
        <f t="shared" si="48"/>
        <v>46163</v>
      </c>
      <c r="C27" s="74">
        <f t="shared" si="11"/>
        <v>46163</v>
      </c>
      <c r="D27" s="75">
        <v>0.20833333333333301</v>
      </c>
      <c r="E27" s="74">
        <f t="shared" si="12"/>
        <v>46164</v>
      </c>
      <c r="F27" s="75">
        <v>0</v>
      </c>
      <c r="G27" s="76">
        <f t="shared" si="13"/>
        <v>0.79166666666666696</v>
      </c>
      <c r="H27" s="77">
        <f t="shared" si="4"/>
        <v>1979925.21</v>
      </c>
      <c r="I27" s="77">
        <v>1986822.02</v>
      </c>
      <c r="J27" s="77">
        <f t="shared" si="41"/>
        <v>6896.8100000000559</v>
      </c>
      <c r="K27" s="91">
        <f t="shared" si="42"/>
        <v>287.36708333333564</v>
      </c>
      <c r="L27" s="36"/>
    </row>
    <row r="28" spans="1:14">
      <c r="A28" s="78">
        <f t="shared" si="48"/>
        <v>22</v>
      </c>
      <c r="B28" s="74">
        <f t="shared" si="48"/>
        <v>46164</v>
      </c>
      <c r="C28" s="74">
        <f t="shared" si="11"/>
        <v>46164</v>
      </c>
      <c r="D28" s="75">
        <v>0.20833333333333301</v>
      </c>
      <c r="E28" s="74">
        <f t="shared" si="12"/>
        <v>46165</v>
      </c>
      <c r="F28" s="75">
        <v>0</v>
      </c>
      <c r="G28" s="76">
        <f t="shared" si="13"/>
        <v>0.79166666666666696</v>
      </c>
      <c r="H28" s="77">
        <f t="shared" si="4"/>
        <v>1986822.02</v>
      </c>
      <c r="I28" s="1">
        <v>1993154.52</v>
      </c>
      <c r="J28" s="77">
        <f t="shared" si="41"/>
        <v>6332.5</v>
      </c>
      <c r="K28" s="91">
        <f t="shared" si="42"/>
        <v>263.85416666666669</v>
      </c>
      <c r="L28" s="101"/>
    </row>
    <row r="29" spans="1:14">
      <c r="A29" s="78">
        <f t="shared" si="48"/>
        <v>23</v>
      </c>
      <c r="B29" s="74">
        <f t="shared" si="48"/>
        <v>46165</v>
      </c>
      <c r="C29" s="74">
        <f t="shared" si="11"/>
        <v>46165</v>
      </c>
      <c r="D29" s="75">
        <v>0.20833333333333301</v>
      </c>
      <c r="E29" s="74">
        <f t="shared" si="12"/>
        <v>46166</v>
      </c>
      <c r="F29" s="75">
        <v>0</v>
      </c>
      <c r="G29" s="76">
        <f t="shared" si="13"/>
        <v>0.79166666666666696</v>
      </c>
      <c r="H29" s="77">
        <f t="shared" si="4"/>
        <v>1993154.52</v>
      </c>
      <c r="I29" s="77">
        <v>1998047.35</v>
      </c>
      <c r="J29" s="77">
        <f t="shared" si="41"/>
        <v>4892.8300000000745</v>
      </c>
      <c r="K29" s="91">
        <f t="shared" si="42"/>
        <v>203.86791666666977</v>
      </c>
      <c r="L29" s="101"/>
    </row>
    <row r="30" spans="1:14">
      <c r="A30" s="78">
        <f t="shared" si="48"/>
        <v>24</v>
      </c>
      <c r="B30" s="74">
        <f t="shared" si="48"/>
        <v>46166</v>
      </c>
      <c r="C30" s="74">
        <f t="shared" si="11"/>
        <v>46166</v>
      </c>
      <c r="D30" s="75">
        <v>0.20833333333333301</v>
      </c>
      <c r="E30" s="74">
        <f t="shared" si="12"/>
        <v>46167</v>
      </c>
      <c r="F30" s="75">
        <v>0</v>
      </c>
      <c r="G30" s="76">
        <f t="shared" si="13"/>
        <v>0.79166666666666696</v>
      </c>
      <c r="H30" s="77">
        <f t="shared" si="4"/>
        <v>1998047.35</v>
      </c>
      <c r="I30" s="77">
        <v>2002773.44</v>
      </c>
      <c r="J30" s="77">
        <f t="shared" si="41"/>
        <v>4726.089999999851</v>
      </c>
      <c r="K30" s="91">
        <f t="shared" si="42"/>
        <v>196.92041666666046</v>
      </c>
      <c r="L30" s="101"/>
    </row>
    <row r="31" spans="1:14">
      <c r="A31" s="78">
        <f t="shared" si="48"/>
        <v>25</v>
      </c>
      <c r="B31" s="74">
        <f t="shared" si="48"/>
        <v>46167</v>
      </c>
      <c r="C31" s="74">
        <f t="shared" si="11"/>
        <v>46167</v>
      </c>
      <c r="D31" s="75">
        <v>0.20833333333333301</v>
      </c>
      <c r="E31" s="74">
        <f t="shared" si="12"/>
        <v>46168</v>
      </c>
      <c r="F31" s="75">
        <v>0</v>
      </c>
      <c r="G31" s="76">
        <f t="shared" si="13"/>
        <v>0.79166666666666696</v>
      </c>
      <c r="H31" s="77">
        <f t="shared" si="4"/>
        <v>2002773.44</v>
      </c>
      <c r="I31" s="77">
        <v>2012071.28</v>
      </c>
      <c r="J31" s="77">
        <f t="shared" si="41"/>
        <v>9297.8400000000838</v>
      </c>
      <c r="K31" s="91">
        <f t="shared" si="42"/>
        <v>387.41000000000349</v>
      </c>
      <c r="L31" s="101"/>
    </row>
    <row r="32" spans="1:14">
      <c r="A32" s="78">
        <f t="shared" si="48"/>
        <v>26</v>
      </c>
      <c r="B32" s="74">
        <f t="shared" si="48"/>
        <v>46168</v>
      </c>
      <c r="C32" s="74">
        <f t="shared" si="11"/>
        <v>46168</v>
      </c>
      <c r="D32" s="75">
        <v>0.20833333333333301</v>
      </c>
      <c r="E32" s="74">
        <f t="shared" si="12"/>
        <v>46169</v>
      </c>
      <c r="F32" s="75">
        <v>0</v>
      </c>
      <c r="G32" s="76">
        <f t="shared" si="13"/>
        <v>0.79166666666666696</v>
      </c>
      <c r="H32" s="77">
        <f t="shared" si="4"/>
        <v>2012071.28</v>
      </c>
      <c r="I32" s="77">
        <v>2018127.21</v>
      </c>
      <c r="J32" s="77">
        <f t="shared" si="41"/>
        <v>6055.9299999999348</v>
      </c>
      <c r="K32" s="91">
        <f t="shared" si="42"/>
        <v>252.33041666666395</v>
      </c>
      <c r="L32" s="101"/>
    </row>
    <row r="33" spans="1:12">
      <c r="A33" s="78">
        <f t="shared" si="48"/>
        <v>27</v>
      </c>
      <c r="B33" s="74">
        <f t="shared" si="48"/>
        <v>46169</v>
      </c>
      <c r="C33" s="74">
        <f t="shared" si="11"/>
        <v>46169</v>
      </c>
      <c r="D33" s="75">
        <v>0.20833333333333301</v>
      </c>
      <c r="E33" s="74">
        <f t="shared" si="12"/>
        <v>46170</v>
      </c>
      <c r="F33" s="75">
        <v>0</v>
      </c>
      <c r="G33" s="76">
        <f t="shared" si="13"/>
        <v>0.79166666666666696</v>
      </c>
      <c r="H33" s="77">
        <f t="shared" si="4"/>
        <v>2018127.21</v>
      </c>
      <c r="I33" s="77">
        <v>2021271.61</v>
      </c>
      <c r="J33" s="77">
        <f t="shared" si="41"/>
        <v>3144.4000000001397</v>
      </c>
      <c r="K33" s="91">
        <f t="shared" si="42"/>
        <v>131.01666666667248</v>
      </c>
      <c r="L33" s="101"/>
    </row>
    <row r="34" spans="1:12">
      <c r="A34" s="78">
        <f t="shared" si="48"/>
        <v>28</v>
      </c>
      <c r="B34" s="74">
        <f t="shared" si="48"/>
        <v>46170</v>
      </c>
      <c r="C34" s="74">
        <f t="shared" si="11"/>
        <v>46170</v>
      </c>
      <c r="D34" s="75">
        <v>0.20833333333333301</v>
      </c>
      <c r="E34" s="74">
        <f t="shared" si="12"/>
        <v>46171</v>
      </c>
      <c r="F34" s="75">
        <v>0</v>
      </c>
      <c r="G34" s="76">
        <f t="shared" si="13"/>
        <v>0.79166666666666696</v>
      </c>
      <c r="H34" s="77">
        <f t="shared" si="4"/>
        <v>2021271.61</v>
      </c>
      <c r="I34" s="77">
        <v>2028427.13</v>
      </c>
      <c r="J34" s="77">
        <f t="shared" si="41"/>
        <v>7155.5199999997858</v>
      </c>
      <c r="K34" s="91">
        <f t="shared" si="42"/>
        <v>298.14666666665772</v>
      </c>
      <c r="L34" s="36"/>
    </row>
    <row r="35" spans="1:12">
      <c r="A35" s="78">
        <f t="shared" si="48"/>
        <v>29</v>
      </c>
      <c r="B35" s="74">
        <f t="shared" si="48"/>
        <v>46171</v>
      </c>
      <c r="C35" s="74">
        <f t="shared" si="11"/>
        <v>46171</v>
      </c>
      <c r="D35" s="75">
        <v>0.20833333333333301</v>
      </c>
      <c r="E35" s="74">
        <f t="shared" si="12"/>
        <v>46172</v>
      </c>
      <c r="F35" s="75">
        <v>0</v>
      </c>
      <c r="G35" s="76">
        <f t="shared" si="13"/>
        <v>0.79166666666666696</v>
      </c>
      <c r="H35" s="77">
        <f t="shared" si="4"/>
        <v>2028427.13</v>
      </c>
      <c r="I35" s="77">
        <v>2033132.37</v>
      </c>
      <c r="J35" s="77">
        <f t="shared" si="41"/>
        <v>4705.2400000002235</v>
      </c>
      <c r="K35" s="91">
        <f t="shared" si="42"/>
        <v>196.05166666667597</v>
      </c>
      <c r="L35" s="36"/>
    </row>
    <row r="36" spans="1:12">
      <c r="A36" s="78">
        <f t="shared" si="48"/>
        <v>30</v>
      </c>
      <c r="B36" s="74">
        <f t="shared" si="48"/>
        <v>46172</v>
      </c>
      <c r="C36" s="74">
        <f t="shared" si="11"/>
        <v>46172</v>
      </c>
      <c r="D36" s="75">
        <v>0.20833333333333301</v>
      </c>
      <c r="E36" s="74">
        <f t="shared" si="12"/>
        <v>46173</v>
      </c>
      <c r="F36" s="75">
        <v>0</v>
      </c>
      <c r="G36" s="76">
        <f t="shared" si="13"/>
        <v>0.79166666666666696</v>
      </c>
      <c r="H36" s="77">
        <f t="shared" si="4"/>
        <v>2033132.37</v>
      </c>
      <c r="I36" s="77">
        <v>2037667.13</v>
      </c>
      <c r="J36" s="77">
        <f t="shared" si="41"/>
        <v>4534.7599999997765</v>
      </c>
      <c r="K36" s="91">
        <f t="shared" si="42"/>
        <v>188.94833333332403</v>
      </c>
      <c r="L36" s="36"/>
    </row>
    <row r="37" spans="1:12">
      <c r="A37" s="78">
        <f t="shared" ref="A37:B37" si="49">A36+1</f>
        <v>31</v>
      </c>
      <c r="B37" s="74">
        <f t="shared" si="49"/>
        <v>46173</v>
      </c>
      <c r="C37" s="74">
        <f t="shared" si="11"/>
        <v>46173</v>
      </c>
      <c r="D37" s="75">
        <v>0.20833333333333301</v>
      </c>
      <c r="E37" s="74">
        <f t="shared" si="12"/>
        <v>46174</v>
      </c>
      <c r="F37" s="75">
        <v>0</v>
      </c>
      <c r="G37" s="76">
        <f t="shared" si="13"/>
        <v>0.79166666666666696</v>
      </c>
      <c r="H37" s="77">
        <f t="shared" si="4"/>
        <v>2037667.13</v>
      </c>
      <c r="I37" s="77">
        <v>2041112.41</v>
      </c>
      <c r="J37" s="77">
        <f t="shared" ref="J37" si="50">I37-H37</f>
        <v>3445.2800000000279</v>
      </c>
      <c r="K37" s="91">
        <f t="shared" ref="K37" si="51">J37/24</f>
        <v>143.55333333333451</v>
      </c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22.583333333333357</v>
      </c>
      <c r="H39" s="85"/>
      <c r="I39" s="85"/>
      <c r="J39" s="93">
        <f>SUM(J7:J38)</f>
        <v>176170.29999999981</v>
      </c>
      <c r="K39" s="93">
        <f>AVERAGE(K7:K34)</f>
        <v>243.28127976190444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0.80654761904761985</v>
      </c>
      <c r="H40" s="89"/>
      <c r="I40" s="89"/>
      <c r="J40" s="89"/>
      <c r="K40" s="89">
        <f>K39/SUMPRODUCT((K7:K34&gt;0)*1)</f>
        <v>8.6886171343537306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C00-000000000000}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0"/>
  <sheetViews>
    <sheetView workbookViewId="0">
      <pane ySplit="6" topLeftCell="A28" activePane="bottomLeft" state="frozen"/>
      <selection pane="bottomLeft" activeCell="H30" sqref="H3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6" t="s">
        <v>45</v>
      </c>
      <c r="D2" s="5"/>
      <c r="E2" s="5"/>
      <c r="F2" s="5"/>
      <c r="L2" s="98" t="s">
        <v>147</v>
      </c>
    </row>
    <row r="3" spans="1:12">
      <c r="B3" s="5"/>
      <c r="C3" s="6" t="str">
        <f>'ABC KOGEN'!C3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2445.7079166666758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>
        <v>7635723.4900000002</v>
      </c>
      <c r="I7" s="77">
        <v>7673849.3600000003</v>
      </c>
      <c r="J7" s="77">
        <f t="shared" ref="J7" si="0">I7-H7</f>
        <v>38125.870000000112</v>
      </c>
      <c r="K7" s="91">
        <f t="shared" ref="K7" si="1">J7/24</f>
        <v>1588.5779166666714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4" si="2">B8</f>
        <v>46144</v>
      </c>
      <c r="D8" s="75">
        <v>0</v>
      </c>
      <c r="E8" s="74">
        <f t="shared" ref="E8:E34" si="3">C8+1</f>
        <v>46145</v>
      </c>
      <c r="F8" s="75">
        <v>0</v>
      </c>
      <c r="G8" s="76">
        <f>IFERROR(((E8-C8)+(F8-D8)),"")</f>
        <v>1</v>
      </c>
      <c r="H8" s="77">
        <f t="shared" ref="H8:H37" si="4">I7</f>
        <v>7673849.3600000003</v>
      </c>
      <c r="I8" s="77">
        <v>7709338.7199999997</v>
      </c>
      <c r="J8" s="77">
        <f t="shared" ref="J8" si="5">I8-H8</f>
        <v>35489.359999999404</v>
      </c>
      <c r="K8" s="91">
        <f t="shared" ref="K8" si="6">J8/24</f>
        <v>1478.7233333333086</v>
      </c>
      <c r="L8" s="36"/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2"/>
        <v>46145</v>
      </c>
      <c r="D9" s="75">
        <v>0</v>
      </c>
      <c r="E9" s="74">
        <f t="shared" si="3"/>
        <v>46146</v>
      </c>
      <c r="F9" s="75">
        <v>0</v>
      </c>
      <c r="G9" s="76">
        <f>IFERROR(((E9-C9)+(F9-D9)),"")</f>
        <v>1</v>
      </c>
      <c r="H9" s="77">
        <f t="shared" si="4"/>
        <v>7709338.7199999997</v>
      </c>
      <c r="I9" s="200">
        <v>7746578.0700000003</v>
      </c>
      <c r="J9" s="77">
        <f t="shared" ref="J9" si="8">I9-H9</f>
        <v>37239.350000000559</v>
      </c>
      <c r="K9" s="91">
        <f t="shared" ref="K9" si="9">J9/24</f>
        <v>1551.6395833333565</v>
      </c>
      <c r="L9" s="36"/>
    </row>
    <row r="10" spans="1:12">
      <c r="A10" s="78">
        <f t="shared" si="7"/>
        <v>4</v>
      </c>
      <c r="B10" s="74">
        <f t="shared" si="7"/>
        <v>46146</v>
      </c>
      <c r="C10" s="74">
        <f t="shared" si="2"/>
        <v>46146</v>
      </c>
      <c r="D10" s="75">
        <v>0</v>
      </c>
      <c r="E10" s="74">
        <f t="shared" si="3"/>
        <v>46147</v>
      </c>
      <c r="F10" s="75">
        <v>0</v>
      </c>
      <c r="G10" s="76">
        <f>IFERROR(((E10-C10)+(F10-D10)),"")</f>
        <v>1</v>
      </c>
      <c r="H10" s="77">
        <f t="shared" si="4"/>
        <v>7746578.0700000003</v>
      </c>
      <c r="I10" s="77">
        <v>7781234.5899999999</v>
      </c>
      <c r="J10" s="77">
        <f t="shared" ref="J10" si="10">I10-H10</f>
        <v>34656.519999999553</v>
      </c>
      <c r="K10" s="91">
        <f t="shared" ref="K10" si="11">J10/24</f>
        <v>1444.0216666666481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2"/>
        <v>46147</v>
      </c>
      <c r="D11" s="75">
        <v>0</v>
      </c>
      <c r="E11" s="74">
        <f t="shared" si="3"/>
        <v>46148</v>
      </c>
      <c r="F11" s="75">
        <v>0</v>
      </c>
      <c r="G11" s="76">
        <f t="shared" ref="G11:G34" si="12">IFERROR(((E11-C11)+(F11-D11)),"")</f>
        <v>1</v>
      </c>
      <c r="H11" s="77">
        <f t="shared" si="4"/>
        <v>7781234.5899999999</v>
      </c>
      <c r="I11" s="77">
        <v>7790072.0999999996</v>
      </c>
      <c r="J11" s="77">
        <f t="shared" ref="J11" si="13">I11-H11</f>
        <v>8837.5099999997765</v>
      </c>
      <c r="K11" s="91">
        <f t="shared" ref="K11" si="14">J11/24</f>
        <v>368.229583333324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2"/>
        <v>46148</v>
      </c>
      <c r="D12" s="75">
        <v>0</v>
      </c>
      <c r="E12" s="74">
        <f t="shared" si="3"/>
        <v>46149</v>
      </c>
      <c r="F12" s="75">
        <v>0</v>
      </c>
      <c r="G12" s="76">
        <f t="shared" si="12"/>
        <v>1</v>
      </c>
      <c r="H12" s="77">
        <f t="shared" si="4"/>
        <v>7790072.0999999996</v>
      </c>
      <c r="I12" s="77">
        <v>7820945.2599999998</v>
      </c>
      <c r="J12" s="77">
        <f t="shared" ref="J12" si="15">I12-H12</f>
        <v>30873.160000000149</v>
      </c>
      <c r="K12" s="91">
        <f t="shared" ref="K12" si="16">J12/24</f>
        <v>1286.3816666666728</v>
      </c>
      <c r="L12" s="36"/>
    </row>
    <row r="13" spans="1:12">
      <c r="A13" s="78">
        <f t="shared" si="7"/>
        <v>7</v>
      </c>
      <c r="B13" s="74">
        <f t="shared" si="7"/>
        <v>46149</v>
      </c>
      <c r="C13" s="74">
        <f t="shared" si="2"/>
        <v>46149</v>
      </c>
      <c r="D13" s="75">
        <v>0</v>
      </c>
      <c r="E13" s="74">
        <f t="shared" si="3"/>
        <v>46150</v>
      </c>
      <c r="F13" s="75">
        <v>0</v>
      </c>
      <c r="G13" s="76">
        <f t="shared" si="12"/>
        <v>1</v>
      </c>
      <c r="H13" s="77">
        <f t="shared" si="4"/>
        <v>7820945.2599999998</v>
      </c>
      <c r="I13" s="77">
        <v>7856341.1799999997</v>
      </c>
      <c r="J13" s="77">
        <f t="shared" ref="J13" si="17">I13-H13</f>
        <v>35395.919999999925</v>
      </c>
      <c r="K13" s="91">
        <f t="shared" ref="K13" si="18">J13/24</f>
        <v>1474.829999999997</v>
      </c>
      <c r="L13" s="36"/>
    </row>
    <row r="14" spans="1:12">
      <c r="A14" s="78">
        <f t="shared" si="7"/>
        <v>8</v>
      </c>
      <c r="B14" s="74">
        <f t="shared" si="7"/>
        <v>46150</v>
      </c>
      <c r="C14" s="74">
        <f t="shared" si="2"/>
        <v>46150</v>
      </c>
      <c r="D14" s="75">
        <v>0</v>
      </c>
      <c r="E14" s="74">
        <f t="shared" si="3"/>
        <v>46151</v>
      </c>
      <c r="F14" s="75">
        <v>0</v>
      </c>
      <c r="G14" s="76">
        <f t="shared" si="12"/>
        <v>1</v>
      </c>
      <c r="H14" s="77">
        <f t="shared" si="4"/>
        <v>7856341.1799999997</v>
      </c>
      <c r="I14" s="77">
        <v>7895901.8499999996</v>
      </c>
      <c r="J14" s="77">
        <f t="shared" ref="J14" si="19">I14-H14</f>
        <v>39560.669999999925</v>
      </c>
      <c r="K14" s="91">
        <f t="shared" ref="K14" si="20">J14/24</f>
        <v>1648.361249999997</v>
      </c>
      <c r="L14" s="36"/>
    </row>
    <row r="15" spans="1:12">
      <c r="A15" s="78">
        <f t="shared" si="7"/>
        <v>9</v>
      </c>
      <c r="B15" s="74">
        <f t="shared" si="7"/>
        <v>46151</v>
      </c>
      <c r="C15" s="74">
        <f t="shared" si="2"/>
        <v>46151</v>
      </c>
      <c r="D15" s="75">
        <v>0</v>
      </c>
      <c r="E15" s="74">
        <f t="shared" si="3"/>
        <v>46152</v>
      </c>
      <c r="F15" s="75">
        <v>0</v>
      </c>
      <c r="G15" s="76">
        <f t="shared" si="12"/>
        <v>1</v>
      </c>
      <c r="H15" s="77">
        <f t="shared" si="4"/>
        <v>7895901.8499999996</v>
      </c>
      <c r="I15" s="221">
        <v>7947692.9000000004</v>
      </c>
      <c r="J15" s="77">
        <f t="shared" ref="J15:J36" si="21">I15-H15</f>
        <v>51791.050000000745</v>
      </c>
      <c r="K15" s="91">
        <f t="shared" ref="K15:K36" si="22">J15/24</f>
        <v>2157.9604166666977</v>
      </c>
      <c r="L15" s="36"/>
    </row>
    <row r="16" spans="1:12">
      <c r="A16" s="78">
        <f t="shared" si="7"/>
        <v>10</v>
      </c>
      <c r="B16" s="74">
        <f t="shared" si="7"/>
        <v>46152</v>
      </c>
      <c r="C16" s="74">
        <f t="shared" si="2"/>
        <v>46152</v>
      </c>
      <c r="D16" s="75">
        <v>0</v>
      </c>
      <c r="E16" s="74">
        <f t="shared" si="3"/>
        <v>46153</v>
      </c>
      <c r="F16" s="75">
        <v>0</v>
      </c>
      <c r="G16" s="76">
        <f t="shared" si="12"/>
        <v>1</v>
      </c>
      <c r="H16" s="77">
        <f t="shared" si="4"/>
        <v>7947692.9000000004</v>
      </c>
      <c r="I16" s="77">
        <v>8003041.3499999996</v>
      </c>
      <c r="J16" s="77">
        <f t="shared" ref="J16" si="23">I16-H16</f>
        <v>55348.449999999255</v>
      </c>
      <c r="K16" s="91">
        <f t="shared" si="22"/>
        <v>2306.1854166666358</v>
      </c>
      <c r="L16" s="36"/>
    </row>
    <row r="17" spans="1:14">
      <c r="A17" s="78">
        <f t="shared" si="7"/>
        <v>11</v>
      </c>
      <c r="B17" s="74">
        <f t="shared" si="7"/>
        <v>46153</v>
      </c>
      <c r="C17" s="74">
        <f t="shared" si="2"/>
        <v>46153</v>
      </c>
      <c r="D17" s="75">
        <v>0</v>
      </c>
      <c r="E17" s="74">
        <f t="shared" si="3"/>
        <v>46154</v>
      </c>
      <c r="F17" s="75">
        <v>0</v>
      </c>
      <c r="G17" s="76">
        <f t="shared" si="12"/>
        <v>1</v>
      </c>
      <c r="H17" s="77">
        <f t="shared" si="4"/>
        <v>8003041.3499999996</v>
      </c>
      <c r="I17" s="77">
        <v>8061738.3399999999</v>
      </c>
      <c r="J17" s="77">
        <f t="shared" si="21"/>
        <v>58696.990000000224</v>
      </c>
      <c r="K17" s="91">
        <f t="shared" si="22"/>
        <v>2445.7079166666758</v>
      </c>
      <c r="L17" s="36"/>
    </row>
    <row r="18" spans="1:14">
      <c r="A18" s="78">
        <f t="shared" si="7"/>
        <v>12</v>
      </c>
      <c r="B18" s="74">
        <f t="shared" si="7"/>
        <v>46154</v>
      </c>
      <c r="C18" s="74">
        <f t="shared" si="2"/>
        <v>46154</v>
      </c>
      <c r="D18" s="75">
        <v>0</v>
      </c>
      <c r="E18" s="74">
        <f t="shared" si="3"/>
        <v>46155</v>
      </c>
      <c r="F18" s="75">
        <v>0</v>
      </c>
      <c r="G18" s="76">
        <f t="shared" si="12"/>
        <v>1</v>
      </c>
      <c r="H18" s="77">
        <f t="shared" si="4"/>
        <v>8061738.3399999999</v>
      </c>
      <c r="I18" s="4">
        <v>8118877.4199999999</v>
      </c>
      <c r="J18" s="77">
        <f t="shared" si="21"/>
        <v>57139.080000000075</v>
      </c>
      <c r="K18" s="91">
        <f t="shared" si="22"/>
        <v>2380.7950000000033</v>
      </c>
      <c r="L18" s="36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2"/>
        <v>46155</v>
      </c>
      <c r="D19" s="75">
        <v>0</v>
      </c>
      <c r="E19" s="74">
        <f t="shared" si="3"/>
        <v>46156</v>
      </c>
      <c r="F19" s="75">
        <v>0</v>
      </c>
      <c r="G19" s="76">
        <f t="shared" si="12"/>
        <v>1</v>
      </c>
      <c r="H19" s="77">
        <f t="shared" si="4"/>
        <v>8118877.4199999999</v>
      </c>
      <c r="I19" s="4">
        <v>8174344.8899999997</v>
      </c>
      <c r="J19" s="77">
        <f t="shared" si="21"/>
        <v>55467.469999999739</v>
      </c>
      <c r="K19" s="91">
        <f t="shared" si="22"/>
        <v>2311.1445833333223</v>
      </c>
      <c r="L19" s="36"/>
    </row>
    <row r="20" spans="1:14">
      <c r="A20" s="78">
        <f t="shared" si="7"/>
        <v>14</v>
      </c>
      <c r="B20" s="74">
        <f t="shared" si="7"/>
        <v>46156</v>
      </c>
      <c r="C20" s="74">
        <f t="shared" si="2"/>
        <v>46156</v>
      </c>
      <c r="D20" s="75">
        <v>0</v>
      </c>
      <c r="E20" s="74">
        <f t="shared" si="3"/>
        <v>46157</v>
      </c>
      <c r="F20" s="75">
        <v>0</v>
      </c>
      <c r="G20" s="76">
        <f t="shared" si="12"/>
        <v>1</v>
      </c>
      <c r="H20" s="77">
        <f t="shared" si="4"/>
        <v>8174344.8899999997</v>
      </c>
      <c r="I20" s="200">
        <v>8230755.5700000003</v>
      </c>
      <c r="J20" s="77">
        <f t="shared" si="21"/>
        <v>56410.680000000633</v>
      </c>
      <c r="K20" s="91">
        <f t="shared" si="22"/>
        <v>2350.4450000000265</v>
      </c>
      <c r="L20" s="101"/>
    </row>
    <row r="21" spans="1:14">
      <c r="A21" s="78">
        <f t="shared" si="7"/>
        <v>15</v>
      </c>
      <c r="B21" s="74">
        <f t="shared" si="7"/>
        <v>46157</v>
      </c>
      <c r="C21" s="74">
        <f t="shared" si="2"/>
        <v>46157</v>
      </c>
      <c r="D21" s="75">
        <v>0</v>
      </c>
      <c r="E21" s="74">
        <f t="shared" si="3"/>
        <v>46158</v>
      </c>
      <c r="F21" s="75">
        <v>0</v>
      </c>
      <c r="G21" s="76">
        <f t="shared" si="12"/>
        <v>1</v>
      </c>
      <c r="H21" s="77">
        <f t="shared" si="4"/>
        <v>8230755.5700000003</v>
      </c>
      <c r="I21" s="200">
        <v>8284555.2300000004</v>
      </c>
      <c r="J21" s="77">
        <f t="shared" si="21"/>
        <v>53799.660000000149</v>
      </c>
      <c r="K21" s="91">
        <f t="shared" si="22"/>
        <v>2241.6525000000061</v>
      </c>
      <c r="L21" s="101"/>
    </row>
    <row r="22" spans="1:14">
      <c r="A22" s="78">
        <f t="shared" si="7"/>
        <v>16</v>
      </c>
      <c r="B22" s="74">
        <f t="shared" si="7"/>
        <v>46158</v>
      </c>
      <c r="C22" s="74">
        <f t="shared" si="2"/>
        <v>46158</v>
      </c>
      <c r="D22" s="75">
        <v>0</v>
      </c>
      <c r="E22" s="74">
        <f t="shared" si="3"/>
        <v>46159</v>
      </c>
      <c r="F22" s="75">
        <v>0</v>
      </c>
      <c r="G22" s="76">
        <f t="shared" si="12"/>
        <v>1</v>
      </c>
      <c r="H22" s="77">
        <f t="shared" si="4"/>
        <v>8284555.2300000004</v>
      </c>
      <c r="I22" s="4">
        <v>8337903.7699999996</v>
      </c>
      <c r="J22" s="77">
        <f t="shared" si="21"/>
        <v>53348.539999999106</v>
      </c>
      <c r="K22" s="91">
        <f t="shared" si="22"/>
        <v>2222.8558333332962</v>
      </c>
      <c r="L22" s="101"/>
    </row>
    <row r="23" spans="1:14">
      <c r="A23" s="78">
        <f t="shared" si="7"/>
        <v>17</v>
      </c>
      <c r="B23" s="74">
        <f t="shared" si="7"/>
        <v>46159</v>
      </c>
      <c r="C23" s="74">
        <f t="shared" si="2"/>
        <v>46159</v>
      </c>
      <c r="D23" s="75">
        <v>0</v>
      </c>
      <c r="E23" s="74">
        <f t="shared" si="3"/>
        <v>46160</v>
      </c>
      <c r="F23" s="75">
        <v>0</v>
      </c>
      <c r="G23" s="76">
        <f t="shared" si="12"/>
        <v>1</v>
      </c>
      <c r="H23" s="77">
        <f t="shared" si="4"/>
        <v>8337903.7699999996</v>
      </c>
      <c r="I23" s="4">
        <v>8390205.6899999995</v>
      </c>
      <c r="J23" s="77">
        <f t="shared" si="21"/>
        <v>52301.919999999925</v>
      </c>
      <c r="K23" s="91">
        <f t="shared" si="22"/>
        <v>2179.2466666666637</v>
      </c>
      <c r="L23" s="101"/>
    </row>
    <row r="24" spans="1:14">
      <c r="A24" s="78">
        <f t="shared" si="7"/>
        <v>18</v>
      </c>
      <c r="B24" s="74">
        <f t="shared" si="7"/>
        <v>46160</v>
      </c>
      <c r="C24" s="74">
        <f t="shared" si="2"/>
        <v>46160</v>
      </c>
      <c r="D24" s="75">
        <v>0</v>
      </c>
      <c r="E24" s="74">
        <f t="shared" si="3"/>
        <v>46161</v>
      </c>
      <c r="F24" s="75">
        <v>0</v>
      </c>
      <c r="G24" s="76">
        <f t="shared" si="12"/>
        <v>1</v>
      </c>
      <c r="H24" s="77">
        <f t="shared" si="4"/>
        <v>8390205.6899999995</v>
      </c>
      <c r="I24" s="4">
        <v>8443285.4700000007</v>
      </c>
      <c r="J24" s="77">
        <f t="shared" si="21"/>
        <v>53079.780000001192</v>
      </c>
      <c r="K24" s="91">
        <f t="shared" si="22"/>
        <v>2211.6575000000498</v>
      </c>
      <c r="L24" s="101"/>
    </row>
    <row r="25" spans="1:14">
      <c r="A25" s="78">
        <f t="shared" ref="A25:B34" si="24">A24+1</f>
        <v>19</v>
      </c>
      <c r="B25" s="74">
        <f t="shared" si="24"/>
        <v>46161</v>
      </c>
      <c r="C25" s="74">
        <f t="shared" si="2"/>
        <v>46161</v>
      </c>
      <c r="D25" s="75">
        <v>0</v>
      </c>
      <c r="E25" s="74">
        <f t="shared" si="3"/>
        <v>46162</v>
      </c>
      <c r="F25" s="75">
        <v>0</v>
      </c>
      <c r="G25" s="76">
        <f t="shared" si="12"/>
        <v>1</v>
      </c>
      <c r="H25" s="77">
        <f t="shared" si="4"/>
        <v>8443285.4700000007</v>
      </c>
      <c r="I25" s="77">
        <v>8487667.5700000003</v>
      </c>
      <c r="J25" s="77">
        <f t="shared" si="21"/>
        <v>44382.099999999627</v>
      </c>
      <c r="K25" s="91">
        <f t="shared" si="22"/>
        <v>1849.2541666666511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v>0</v>
      </c>
      <c r="E26" s="74">
        <f t="shared" si="3"/>
        <v>46163</v>
      </c>
      <c r="F26" s="75">
        <v>0</v>
      </c>
      <c r="G26" s="76">
        <f t="shared" si="12"/>
        <v>1</v>
      </c>
      <c r="H26" s="77">
        <f t="shared" si="4"/>
        <v>8487667.5700000003</v>
      </c>
      <c r="I26" s="77">
        <v>8533783.3800000008</v>
      </c>
      <c r="J26" s="77">
        <f t="shared" si="21"/>
        <v>46115.810000000522</v>
      </c>
      <c r="K26" s="91">
        <f t="shared" si="22"/>
        <v>1921.4920833333551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v>0</v>
      </c>
      <c r="E27" s="74">
        <f t="shared" si="3"/>
        <v>46164</v>
      </c>
      <c r="F27" s="75">
        <v>0</v>
      </c>
      <c r="G27" s="76">
        <f t="shared" si="12"/>
        <v>1</v>
      </c>
      <c r="H27" s="77">
        <f t="shared" si="4"/>
        <v>8533783.3800000008</v>
      </c>
      <c r="I27" s="77">
        <v>8578993.6699999999</v>
      </c>
      <c r="J27" s="77">
        <f t="shared" si="21"/>
        <v>45210.289999999106</v>
      </c>
      <c r="K27" s="91">
        <f t="shared" si="22"/>
        <v>1883.762083333296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v>0</v>
      </c>
      <c r="E28" s="74">
        <f t="shared" si="3"/>
        <v>46165</v>
      </c>
      <c r="F28" s="75">
        <v>0</v>
      </c>
      <c r="G28" s="76">
        <f t="shared" si="12"/>
        <v>1</v>
      </c>
      <c r="H28" s="77">
        <f t="shared" si="4"/>
        <v>8578993.6699999999</v>
      </c>
      <c r="I28" s="77">
        <v>8626504.8599999994</v>
      </c>
      <c r="J28" s="77">
        <f t="shared" si="21"/>
        <v>47511.189999999478</v>
      </c>
      <c r="K28" s="91">
        <f t="shared" si="22"/>
        <v>1979.6329166666449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v>0</v>
      </c>
      <c r="E29" s="74">
        <f t="shared" si="3"/>
        <v>46166</v>
      </c>
      <c r="F29" s="75">
        <v>0</v>
      </c>
      <c r="G29" s="76">
        <f t="shared" si="12"/>
        <v>1</v>
      </c>
      <c r="H29" s="77">
        <f t="shared" si="4"/>
        <v>8626504.8599999994</v>
      </c>
      <c r="I29" s="77">
        <v>8672282.5600000005</v>
      </c>
      <c r="J29" s="77">
        <f t="shared" si="21"/>
        <v>45777.700000001118</v>
      </c>
      <c r="K29" s="91">
        <f t="shared" si="22"/>
        <v>1907.4041666667133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v>0</v>
      </c>
      <c r="E30" s="74">
        <f t="shared" si="3"/>
        <v>46167</v>
      </c>
      <c r="F30" s="75">
        <v>0</v>
      </c>
      <c r="G30" s="76">
        <f t="shared" si="12"/>
        <v>1</v>
      </c>
      <c r="H30" s="77">
        <f t="shared" si="4"/>
        <v>8672282.5600000005</v>
      </c>
      <c r="I30" s="77">
        <v>8716509.5399999991</v>
      </c>
      <c r="J30" s="77">
        <f t="shared" si="21"/>
        <v>44226.979999998584</v>
      </c>
      <c r="K30" s="91">
        <f t="shared" si="22"/>
        <v>1842.7908333332743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v>0</v>
      </c>
      <c r="E31" s="74">
        <f t="shared" si="3"/>
        <v>46168</v>
      </c>
      <c r="F31" s="75">
        <v>0</v>
      </c>
      <c r="G31" s="76">
        <f t="shared" si="12"/>
        <v>1</v>
      </c>
      <c r="H31" s="77">
        <f t="shared" si="4"/>
        <v>8716509.5399999991</v>
      </c>
      <c r="I31" s="77">
        <v>8763654.5500000007</v>
      </c>
      <c r="J31" s="77">
        <f t="shared" si="21"/>
        <v>47145.010000001639</v>
      </c>
      <c r="K31" s="91">
        <f t="shared" si="22"/>
        <v>1964.375416666735</v>
      </c>
      <c r="L31" s="101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v>0</v>
      </c>
      <c r="E32" s="74">
        <f t="shared" si="3"/>
        <v>46169</v>
      </c>
      <c r="F32" s="75">
        <v>0</v>
      </c>
      <c r="G32" s="76">
        <f t="shared" si="12"/>
        <v>1</v>
      </c>
      <c r="H32" s="77">
        <f t="shared" si="4"/>
        <v>8763654.5500000007</v>
      </c>
      <c r="I32" s="77">
        <v>8803770.5999999996</v>
      </c>
      <c r="J32" s="77">
        <f t="shared" si="21"/>
        <v>40116.049999998882</v>
      </c>
      <c r="K32" s="91">
        <f t="shared" si="22"/>
        <v>1671.5020833332867</v>
      </c>
      <c r="L32" s="101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v>0</v>
      </c>
      <c r="E33" s="74">
        <f t="shared" si="3"/>
        <v>46170</v>
      </c>
      <c r="F33" s="75">
        <v>0</v>
      </c>
      <c r="G33" s="76">
        <f t="shared" si="12"/>
        <v>1</v>
      </c>
      <c r="H33" s="77">
        <f t="shared" si="4"/>
        <v>8803770.5999999996</v>
      </c>
      <c r="I33" s="77">
        <v>8857082.4399999995</v>
      </c>
      <c r="J33" s="77">
        <f t="shared" si="21"/>
        <v>53311.839999999851</v>
      </c>
      <c r="K33" s="91">
        <f t="shared" si="22"/>
        <v>2221.3266666666605</v>
      </c>
      <c r="L33" s="101"/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v>0</v>
      </c>
      <c r="E34" s="74">
        <f t="shared" si="3"/>
        <v>46171</v>
      </c>
      <c r="F34" s="75">
        <v>0</v>
      </c>
      <c r="G34" s="76">
        <f t="shared" si="12"/>
        <v>1</v>
      </c>
      <c r="H34" s="77">
        <f t="shared" si="4"/>
        <v>8857082.4399999995</v>
      </c>
      <c r="I34" s="77">
        <v>8914630.3699999992</v>
      </c>
      <c r="J34" s="77">
        <f t="shared" si="21"/>
        <v>57547.929999999702</v>
      </c>
      <c r="K34" s="91">
        <f t="shared" si="22"/>
        <v>2397.8304166666544</v>
      </c>
      <c r="L34" s="36"/>
    </row>
    <row r="35" spans="1:12">
      <c r="A35" s="78">
        <f t="shared" ref="A35:B35" si="25">A34+1</f>
        <v>29</v>
      </c>
      <c r="B35" s="74">
        <f t="shared" si="25"/>
        <v>46171</v>
      </c>
      <c r="C35" s="74">
        <f t="shared" ref="C35:C36" si="26">B35</f>
        <v>46171</v>
      </c>
      <c r="D35" s="75">
        <v>0</v>
      </c>
      <c r="E35" s="74">
        <f t="shared" ref="E35:E36" si="27">C35+1</f>
        <v>46172</v>
      </c>
      <c r="F35" s="75">
        <v>0</v>
      </c>
      <c r="G35" s="76">
        <f t="shared" ref="G35:G36" si="28">IFERROR(((E35-C35)+(F35-D35)),"")</f>
        <v>1</v>
      </c>
      <c r="H35" s="77">
        <f t="shared" si="4"/>
        <v>8914630.3699999992</v>
      </c>
      <c r="I35" s="77">
        <v>8970091.9100000001</v>
      </c>
      <c r="J35" s="77">
        <f t="shared" si="21"/>
        <v>55461.540000000969</v>
      </c>
      <c r="K35" s="91">
        <f t="shared" si="22"/>
        <v>2310.8975000000405</v>
      </c>
      <c r="L35" s="36"/>
    </row>
    <row r="36" spans="1:12">
      <c r="A36" s="78">
        <f t="shared" ref="A36:B37" si="29">A35+1</f>
        <v>30</v>
      </c>
      <c r="B36" s="74">
        <f t="shared" si="29"/>
        <v>46172</v>
      </c>
      <c r="C36" s="74">
        <f t="shared" si="26"/>
        <v>46172</v>
      </c>
      <c r="D36" s="75">
        <v>0</v>
      </c>
      <c r="E36" s="74">
        <f t="shared" si="27"/>
        <v>46173</v>
      </c>
      <c r="F36" s="75">
        <v>0</v>
      </c>
      <c r="G36" s="76">
        <f t="shared" si="28"/>
        <v>1</v>
      </c>
      <c r="H36" s="77">
        <f t="shared" si="4"/>
        <v>8970091.9100000001</v>
      </c>
      <c r="I36" s="77">
        <v>9021819.2799999993</v>
      </c>
      <c r="J36" s="77">
        <f t="shared" si="21"/>
        <v>51727.36999999918</v>
      </c>
      <c r="K36" s="91">
        <f t="shared" si="22"/>
        <v>2155.307083333299</v>
      </c>
      <c r="L36" s="36"/>
    </row>
    <row r="37" spans="1:12">
      <c r="A37" s="78">
        <f t="shared" si="29"/>
        <v>31</v>
      </c>
      <c r="B37" s="74">
        <f t="shared" si="29"/>
        <v>46173</v>
      </c>
      <c r="C37" s="74">
        <f t="shared" ref="C37" si="30">B37</f>
        <v>46173</v>
      </c>
      <c r="D37" s="75">
        <v>0</v>
      </c>
      <c r="E37" s="74">
        <f t="shared" ref="E37" si="31">C37+1</f>
        <v>46174</v>
      </c>
      <c r="F37" s="75">
        <v>0</v>
      </c>
      <c r="G37" s="76">
        <f t="shared" ref="G37" si="32">IFERROR(((E37-C37)+(F37-D37)),"")</f>
        <v>1</v>
      </c>
      <c r="H37" s="77">
        <f t="shared" si="4"/>
        <v>9021819.2799999993</v>
      </c>
      <c r="I37" s="77">
        <v>9075374.9199999999</v>
      </c>
      <c r="J37" s="77">
        <f t="shared" ref="J37" si="33">I37-H37</f>
        <v>53555.640000000596</v>
      </c>
      <c r="K37" s="91">
        <f t="shared" ref="K37" si="34">J37/24</f>
        <v>2231.4850000000247</v>
      </c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1439651.4299999997</v>
      </c>
      <c r="K39" s="93">
        <f>AVERAGE(K7:K34)</f>
        <v>1903.1352380952364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67.969115646258444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D00-000000000000}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0"/>
  <sheetViews>
    <sheetView workbookViewId="0">
      <pane ySplit="6" topLeftCell="A25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3" width="9.109375" style="1"/>
    <col min="14" max="14" width="11.6640625" style="1" customWidth="1"/>
    <col min="15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6" t="s">
        <v>158</v>
      </c>
      <c r="D2" s="5"/>
      <c r="E2" s="5"/>
      <c r="F2" s="5"/>
      <c r="L2" s="98" t="s">
        <v>147</v>
      </c>
    </row>
    <row r="3" spans="1:12">
      <c r="B3" s="5"/>
      <c r="C3" s="6" t="str">
        <f>ASAHIMAS!C3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159.70624999999805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</v>
      </c>
      <c r="E7" s="73">
        <f t="shared" ref="E7:E13" si="0">C7+1</f>
        <v>46144</v>
      </c>
      <c r="F7" s="199">
        <v>0</v>
      </c>
      <c r="G7" s="76">
        <f>IFERROR(((E7-C7)+(F7-D7)),"")</f>
        <v>1</v>
      </c>
      <c r="H7" s="77">
        <v>1431444.59</v>
      </c>
      <c r="I7" s="77">
        <v>1435166.51</v>
      </c>
      <c r="J7" s="77">
        <f t="shared" ref="J7" si="1">I7-H7</f>
        <v>3721.9199999999255</v>
      </c>
      <c r="K7" s="91">
        <f t="shared" ref="K7" si="2">J7/24</f>
        <v>155.07999999999689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4" si="3">B8</f>
        <v>46144</v>
      </c>
      <c r="D8" s="75">
        <v>0</v>
      </c>
      <c r="E8" s="74">
        <f t="shared" si="0"/>
        <v>46145</v>
      </c>
      <c r="F8" s="75">
        <v>0</v>
      </c>
      <c r="G8" s="76">
        <f>IFERROR(((E8-C8)+(F8-D8)),"")</f>
        <v>1</v>
      </c>
      <c r="H8" s="77">
        <f t="shared" ref="H8:H37" si="4">I7</f>
        <v>1435166.51</v>
      </c>
      <c r="I8" s="77">
        <v>1438886.77</v>
      </c>
      <c r="J8" s="77">
        <f t="shared" ref="J8" si="5">I8-H8</f>
        <v>3720.2600000000093</v>
      </c>
      <c r="K8" s="91">
        <f t="shared" ref="K8" si="6">J8/24</f>
        <v>155.01083333333372</v>
      </c>
      <c r="L8" s="36"/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3"/>
        <v>46145</v>
      </c>
      <c r="D9" s="75">
        <v>0</v>
      </c>
      <c r="E9" s="74">
        <f t="shared" si="0"/>
        <v>46146</v>
      </c>
      <c r="F9" s="75">
        <v>0</v>
      </c>
      <c r="G9" s="76">
        <f>IFERROR(((E9-C9)+(F9-D9)),"")</f>
        <v>1</v>
      </c>
      <c r="H9" s="77">
        <f t="shared" si="4"/>
        <v>1438886.77</v>
      </c>
      <c r="I9" s="77">
        <v>1442575.89</v>
      </c>
      <c r="J9" s="77">
        <f t="shared" ref="J9" si="8">I9-H9</f>
        <v>3689.1199999998789</v>
      </c>
      <c r="K9" s="91">
        <f t="shared" ref="K9" si="9">J9/24</f>
        <v>153.71333333332828</v>
      </c>
      <c r="L9" s="36"/>
    </row>
    <row r="10" spans="1:12">
      <c r="A10" s="78">
        <f t="shared" si="7"/>
        <v>4</v>
      </c>
      <c r="B10" s="74">
        <f t="shared" si="7"/>
        <v>46146</v>
      </c>
      <c r="C10" s="74">
        <f t="shared" si="3"/>
        <v>46146</v>
      </c>
      <c r="D10" s="75">
        <v>0</v>
      </c>
      <c r="E10" s="74">
        <f t="shared" si="0"/>
        <v>46147</v>
      </c>
      <c r="F10" s="75">
        <v>0</v>
      </c>
      <c r="G10" s="76">
        <f>IFERROR(((E10-C10)+(F10-D10)),"")</f>
        <v>1</v>
      </c>
      <c r="H10" s="77">
        <f t="shared" si="4"/>
        <v>1442575.89</v>
      </c>
      <c r="I10" s="77">
        <v>1446279.06</v>
      </c>
      <c r="J10" s="77">
        <f t="shared" ref="J10" si="10">I10-H10</f>
        <v>3703.1700000001583</v>
      </c>
      <c r="K10" s="91">
        <f t="shared" ref="K10" si="11">J10/24</f>
        <v>154.29875000000661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3"/>
        <v>46147</v>
      </c>
      <c r="D11" s="75">
        <v>0</v>
      </c>
      <c r="E11" s="74">
        <f t="shared" si="0"/>
        <v>46148</v>
      </c>
      <c r="F11" s="75">
        <v>0</v>
      </c>
      <c r="G11" s="76">
        <f t="shared" ref="G11:G34" si="12">IFERROR(((E11-C11)+(F11-D11)),"")</f>
        <v>1</v>
      </c>
      <c r="H11" s="77">
        <f t="shared" si="4"/>
        <v>1446279.06</v>
      </c>
      <c r="I11" s="77">
        <v>1449981.61</v>
      </c>
      <c r="J11" s="77">
        <f t="shared" ref="J11" si="13">I11-H11</f>
        <v>3702.5500000000466</v>
      </c>
      <c r="K11" s="91">
        <f t="shared" ref="K11" si="14">J11/24</f>
        <v>154.27291666666861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3"/>
        <v>46148</v>
      </c>
      <c r="D12" s="75">
        <v>0</v>
      </c>
      <c r="E12" s="74">
        <f t="shared" si="0"/>
        <v>46149</v>
      </c>
      <c r="F12" s="75">
        <v>0</v>
      </c>
      <c r="G12" s="76">
        <f t="shared" si="12"/>
        <v>1</v>
      </c>
      <c r="H12" s="77">
        <f t="shared" si="4"/>
        <v>1449981.61</v>
      </c>
      <c r="I12" s="77">
        <v>1453704.89</v>
      </c>
      <c r="J12" s="77">
        <f t="shared" ref="J12" si="15">I12-H12</f>
        <v>3723.2799999997951</v>
      </c>
      <c r="K12" s="91">
        <f t="shared" ref="K12" si="16">J12/24</f>
        <v>155.13666666665813</v>
      </c>
      <c r="L12" s="36"/>
    </row>
    <row r="13" spans="1:12">
      <c r="A13" s="78">
        <f t="shared" si="7"/>
        <v>7</v>
      </c>
      <c r="B13" s="74">
        <f t="shared" si="7"/>
        <v>46149</v>
      </c>
      <c r="C13" s="74">
        <f t="shared" si="3"/>
        <v>46149</v>
      </c>
      <c r="D13" s="75">
        <v>0</v>
      </c>
      <c r="E13" s="74">
        <f t="shared" si="0"/>
        <v>46150</v>
      </c>
      <c r="F13" s="75">
        <v>0</v>
      </c>
      <c r="G13" s="76">
        <f t="shared" si="12"/>
        <v>1</v>
      </c>
      <c r="H13" s="77">
        <f t="shared" si="4"/>
        <v>1453704.89</v>
      </c>
      <c r="I13" s="77">
        <v>1457347.38</v>
      </c>
      <c r="J13" s="77">
        <f t="shared" ref="J13" si="17">I13-H13</f>
        <v>3642.4899999999907</v>
      </c>
      <c r="K13" s="91">
        <f t="shared" ref="K13" si="18">J13/24</f>
        <v>151.77041666666628</v>
      </c>
      <c r="L13" s="36"/>
    </row>
    <row r="14" spans="1:12">
      <c r="A14" s="78">
        <f t="shared" si="7"/>
        <v>8</v>
      </c>
      <c r="B14" s="74">
        <f t="shared" si="7"/>
        <v>46150</v>
      </c>
      <c r="C14" s="74">
        <f t="shared" si="3"/>
        <v>46150</v>
      </c>
      <c r="D14" s="75">
        <v>0</v>
      </c>
      <c r="E14" s="74">
        <f t="shared" ref="E14" si="19">C14+1</f>
        <v>46151</v>
      </c>
      <c r="F14" s="75">
        <v>0</v>
      </c>
      <c r="G14" s="76">
        <f t="shared" si="12"/>
        <v>1</v>
      </c>
      <c r="H14" s="77">
        <f t="shared" si="4"/>
        <v>1457347.38</v>
      </c>
      <c r="I14" s="77">
        <v>1461099.62</v>
      </c>
      <c r="J14" s="77">
        <f t="shared" ref="J14" si="20">I14-H14</f>
        <v>3752.2400000002235</v>
      </c>
      <c r="K14" s="91">
        <f t="shared" ref="K14" si="21">J14/24</f>
        <v>156.34333333334266</v>
      </c>
      <c r="L14" s="36"/>
    </row>
    <row r="15" spans="1:12">
      <c r="A15" s="78">
        <f t="shared" si="7"/>
        <v>9</v>
      </c>
      <c r="B15" s="74">
        <f t="shared" si="7"/>
        <v>46151</v>
      </c>
      <c r="C15" s="74">
        <f t="shared" si="3"/>
        <v>46151</v>
      </c>
      <c r="D15" s="75">
        <v>0</v>
      </c>
      <c r="E15" s="74">
        <f t="shared" ref="E15" si="22">C15+1</f>
        <v>46152</v>
      </c>
      <c r="F15" s="75">
        <v>0</v>
      </c>
      <c r="G15" s="76">
        <f t="shared" si="12"/>
        <v>1</v>
      </c>
      <c r="H15" s="77">
        <f t="shared" si="4"/>
        <v>1461099.62</v>
      </c>
      <c r="I15" s="77">
        <v>1464841.22</v>
      </c>
      <c r="J15" s="77">
        <f t="shared" ref="J15:J36" si="23">I15-H15</f>
        <v>3741.5999999998603</v>
      </c>
      <c r="K15" s="91">
        <f t="shared" ref="K15:K36" si="24">J15/24</f>
        <v>155.89999999999418</v>
      </c>
      <c r="L15" s="101"/>
    </row>
    <row r="16" spans="1:12">
      <c r="A16" s="78">
        <f t="shared" si="7"/>
        <v>10</v>
      </c>
      <c r="B16" s="74">
        <f t="shared" si="7"/>
        <v>46152</v>
      </c>
      <c r="C16" s="74">
        <f t="shared" si="3"/>
        <v>46152</v>
      </c>
      <c r="D16" s="75">
        <v>0</v>
      </c>
      <c r="E16" s="74">
        <f t="shared" ref="E16:E34" si="25">C16+1</f>
        <v>46153</v>
      </c>
      <c r="F16" s="75">
        <v>0</v>
      </c>
      <c r="G16" s="76">
        <f t="shared" si="12"/>
        <v>1</v>
      </c>
      <c r="H16" s="77">
        <f t="shared" si="4"/>
        <v>1464841.22</v>
      </c>
      <c r="I16" s="77">
        <v>1468612.98</v>
      </c>
      <c r="J16" s="77">
        <f t="shared" si="23"/>
        <v>3771.7600000000093</v>
      </c>
      <c r="K16" s="91">
        <f t="shared" si="24"/>
        <v>157.15666666666706</v>
      </c>
      <c r="L16" s="101"/>
    </row>
    <row r="17" spans="1:14">
      <c r="A17" s="78">
        <f t="shared" si="7"/>
        <v>11</v>
      </c>
      <c r="B17" s="74">
        <f t="shared" si="7"/>
        <v>46153</v>
      </c>
      <c r="C17" s="74">
        <f t="shared" si="3"/>
        <v>46153</v>
      </c>
      <c r="D17" s="75">
        <v>0</v>
      </c>
      <c r="E17" s="74">
        <f t="shared" si="25"/>
        <v>46154</v>
      </c>
      <c r="F17" s="75">
        <v>0</v>
      </c>
      <c r="G17" s="76">
        <f t="shared" si="12"/>
        <v>1</v>
      </c>
      <c r="H17" s="77">
        <f t="shared" si="4"/>
        <v>1468612.98</v>
      </c>
      <c r="I17" s="77">
        <v>1472363.76</v>
      </c>
      <c r="J17" s="77">
        <f t="shared" si="23"/>
        <v>3750.7800000000279</v>
      </c>
      <c r="K17" s="91">
        <f t="shared" si="24"/>
        <v>156.28250000000116</v>
      </c>
      <c r="L17" s="101"/>
    </row>
    <row r="18" spans="1:14">
      <c r="A18" s="78">
        <f t="shared" si="7"/>
        <v>12</v>
      </c>
      <c r="B18" s="74">
        <f t="shared" si="7"/>
        <v>46154</v>
      </c>
      <c r="C18" s="74">
        <f t="shared" si="3"/>
        <v>46154</v>
      </c>
      <c r="D18" s="75">
        <v>0</v>
      </c>
      <c r="E18" s="74">
        <f t="shared" si="25"/>
        <v>46155</v>
      </c>
      <c r="F18" s="75">
        <v>0</v>
      </c>
      <c r="G18" s="76">
        <f t="shared" si="12"/>
        <v>1</v>
      </c>
      <c r="H18" s="77">
        <f t="shared" si="4"/>
        <v>1472363.76</v>
      </c>
      <c r="I18" s="77">
        <v>1476093.75</v>
      </c>
      <c r="J18" s="77">
        <f t="shared" si="23"/>
        <v>3729.9899999999907</v>
      </c>
      <c r="K18" s="91">
        <f t="shared" si="24"/>
        <v>155.41624999999962</v>
      </c>
      <c r="L18" s="101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3"/>
        <v>46155</v>
      </c>
      <c r="D19" s="75">
        <v>0</v>
      </c>
      <c r="E19" s="74">
        <f t="shared" si="25"/>
        <v>46156</v>
      </c>
      <c r="F19" s="75">
        <v>0</v>
      </c>
      <c r="G19" s="76">
        <f t="shared" si="12"/>
        <v>1</v>
      </c>
      <c r="H19" s="77">
        <f t="shared" si="4"/>
        <v>1476093.75</v>
      </c>
      <c r="I19" s="77">
        <v>1479782.66</v>
      </c>
      <c r="J19" s="77">
        <f t="shared" si="23"/>
        <v>3688.9099999999162</v>
      </c>
      <c r="K19" s="91">
        <f t="shared" si="24"/>
        <v>153.70458333332985</v>
      </c>
      <c r="L19" s="101"/>
    </row>
    <row r="20" spans="1:14">
      <c r="A20" s="78">
        <f t="shared" si="7"/>
        <v>14</v>
      </c>
      <c r="B20" s="74">
        <f t="shared" si="7"/>
        <v>46156</v>
      </c>
      <c r="C20" s="74">
        <f t="shared" si="3"/>
        <v>46156</v>
      </c>
      <c r="D20" s="75">
        <v>0</v>
      </c>
      <c r="E20" s="74">
        <f t="shared" si="25"/>
        <v>46157</v>
      </c>
      <c r="F20" s="75">
        <v>0</v>
      </c>
      <c r="G20" s="76">
        <f t="shared" si="12"/>
        <v>1</v>
      </c>
      <c r="H20" s="77">
        <f t="shared" si="4"/>
        <v>1479782.66</v>
      </c>
      <c r="I20" s="77">
        <v>1483536.48</v>
      </c>
      <c r="J20" s="77">
        <f t="shared" si="23"/>
        <v>3753.8200000000652</v>
      </c>
      <c r="K20" s="91">
        <f t="shared" si="24"/>
        <v>156.40916666666939</v>
      </c>
      <c r="L20" s="101"/>
    </row>
    <row r="21" spans="1:14">
      <c r="A21" s="78">
        <f t="shared" si="7"/>
        <v>15</v>
      </c>
      <c r="B21" s="74">
        <f t="shared" si="7"/>
        <v>46157</v>
      </c>
      <c r="C21" s="74">
        <f t="shared" si="3"/>
        <v>46157</v>
      </c>
      <c r="D21" s="75">
        <v>0</v>
      </c>
      <c r="E21" s="74">
        <f t="shared" si="25"/>
        <v>46158</v>
      </c>
      <c r="F21" s="75">
        <v>0</v>
      </c>
      <c r="G21" s="76">
        <f t="shared" si="12"/>
        <v>1</v>
      </c>
      <c r="H21" s="77">
        <f t="shared" si="4"/>
        <v>1483536.48</v>
      </c>
      <c r="I21" s="200">
        <v>1487330.47</v>
      </c>
      <c r="J21" s="77">
        <f t="shared" si="23"/>
        <v>3793.9899999999907</v>
      </c>
      <c r="K21" s="91">
        <f t="shared" si="24"/>
        <v>158.08291666666628</v>
      </c>
      <c r="L21" s="101"/>
      <c r="N21" s="77"/>
    </row>
    <row r="22" spans="1:14">
      <c r="A22" s="78">
        <f t="shared" si="7"/>
        <v>16</v>
      </c>
      <c r="B22" s="74">
        <f t="shared" si="7"/>
        <v>46158</v>
      </c>
      <c r="C22" s="74">
        <f t="shared" si="3"/>
        <v>46158</v>
      </c>
      <c r="D22" s="75">
        <v>0</v>
      </c>
      <c r="E22" s="74">
        <f t="shared" si="25"/>
        <v>46159</v>
      </c>
      <c r="F22" s="75">
        <v>0</v>
      </c>
      <c r="G22" s="76">
        <f t="shared" si="12"/>
        <v>1</v>
      </c>
      <c r="H22" s="77">
        <f t="shared" si="4"/>
        <v>1487330.47</v>
      </c>
      <c r="I22" s="77">
        <v>1491051.54</v>
      </c>
      <c r="J22" s="77">
        <f t="shared" si="23"/>
        <v>3721.0700000000652</v>
      </c>
      <c r="K22" s="91">
        <f t="shared" si="24"/>
        <v>155.04458333333605</v>
      </c>
      <c r="L22" s="36"/>
    </row>
    <row r="23" spans="1:14">
      <c r="A23" s="78">
        <f t="shared" si="7"/>
        <v>17</v>
      </c>
      <c r="B23" s="74">
        <f t="shared" si="7"/>
        <v>46159</v>
      </c>
      <c r="C23" s="74">
        <f t="shared" si="3"/>
        <v>46159</v>
      </c>
      <c r="D23" s="75">
        <v>0</v>
      </c>
      <c r="E23" s="74">
        <f t="shared" si="25"/>
        <v>46160</v>
      </c>
      <c r="F23" s="75">
        <v>0</v>
      </c>
      <c r="G23" s="76">
        <f t="shared" si="12"/>
        <v>1</v>
      </c>
      <c r="H23" s="77">
        <f t="shared" si="4"/>
        <v>1491051.54</v>
      </c>
      <c r="I23" s="77">
        <v>1494773.3</v>
      </c>
      <c r="J23" s="77">
        <f t="shared" si="23"/>
        <v>3721.7600000000093</v>
      </c>
      <c r="K23" s="91">
        <f t="shared" si="24"/>
        <v>155.07333333333372</v>
      </c>
      <c r="L23" s="101"/>
    </row>
    <row r="24" spans="1:14">
      <c r="A24" s="78">
        <f t="shared" si="7"/>
        <v>18</v>
      </c>
      <c r="B24" s="74">
        <f t="shared" si="7"/>
        <v>46160</v>
      </c>
      <c r="C24" s="74">
        <f t="shared" si="3"/>
        <v>46160</v>
      </c>
      <c r="D24" s="75">
        <v>0</v>
      </c>
      <c r="E24" s="74">
        <f t="shared" si="25"/>
        <v>46161</v>
      </c>
      <c r="F24" s="75">
        <v>0</v>
      </c>
      <c r="G24" s="76">
        <f t="shared" si="12"/>
        <v>1</v>
      </c>
      <c r="H24" s="77">
        <f t="shared" si="4"/>
        <v>1494773.3</v>
      </c>
      <c r="I24" s="77">
        <v>1498509.9</v>
      </c>
      <c r="J24" s="77">
        <f t="shared" si="23"/>
        <v>3736.5999999998603</v>
      </c>
      <c r="K24" s="91">
        <f t="shared" si="24"/>
        <v>155.69166666666084</v>
      </c>
      <c r="L24" s="101"/>
    </row>
    <row r="25" spans="1:14">
      <c r="A25" s="78">
        <f t="shared" ref="A25:B37" si="26">A24+1</f>
        <v>19</v>
      </c>
      <c r="B25" s="74">
        <f t="shared" si="26"/>
        <v>46161</v>
      </c>
      <c r="C25" s="74">
        <f t="shared" si="3"/>
        <v>46161</v>
      </c>
      <c r="D25" s="75">
        <v>0</v>
      </c>
      <c r="E25" s="74">
        <f t="shared" si="25"/>
        <v>46162</v>
      </c>
      <c r="F25" s="75">
        <v>0</v>
      </c>
      <c r="G25" s="76">
        <f t="shared" si="12"/>
        <v>1</v>
      </c>
      <c r="H25" s="77">
        <f t="shared" si="4"/>
        <v>1498509.9</v>
      </c>
      <c r="I25" s="77">
        <v>1502258.85</v>
      </c>
      <c r="J25" s="77">
        <f t="shared" si="23"/>
        <v>3748.9500000001863</v>
      </c>
      <c r="K25" s="91">
        <f t="shared" si="24"/>
        <v>156.20625000000777</v>
      </c>
      <c r="L25" s="101"/>
    </row>
    <row r="26" spans="1:14">
      <c r="A26" s="78">
        <f t="shared" si="26"/>
        <v>20</v>
      </c>
      <c r="B26" s="74">
        <f t="shared" si="26"/>
        <v>46162</v>
      </c>
      <c r="C26" s="74">
        <f t="shared" si="3"/>
        <v>46162</v>
      </c>
      <c r="D26" s="75">
        <v>0</v>
      </c>
      <c r="E26" s="74">
        <f t="shared" si="25"/>
        <v>46163</v>
      </c>
      <c r="F26" s="75">
        <v>0</v>
      </c>
      <c r="G26" s="76">
        <f t="shared" si="12"/>
        <v>1</v>
      </c>
      <c r="H26" s="77">
        <f t="shared" si="4"/>
        <v>1502258.85</v>
      </c>
      <c r="I26" s="77">
        <v>1505988.86</v>
      </c>
      <c r="J26" s="77">
        <f t="shared" si="23"/>
        <v>3730.0100000000093</v>
      </c>
      <c r="K26" s="91">
        <f t="shared" si="24"/>
        <v>155.41708333333372</v>
      </c>
      <c r="L26" s="101"/>
    </row>
    <row r="27" spans="1:14">
      <c r="A27" s="78">
        <f t="shared" si="26"/>
        <v>21</v>
      </c>
      <c r="B27" s="74">
        <f t="shared" si="26"/>
        <v>46163</v>
      </c>
      <c r="C27" s="74">
        <f t="shared" si="3"/>
        <v>46163</v>
      </c>
      <c r="D27" s="75">
        <v>0</v>
      </c>
      <c r="E27" s="74">
        <f t="shared" si="25"/>
        <v>46164</v>
      </c>
      <c r="F27" s="75">
        <v>0</v>
      </c>
      <c r="G27" s="76">
        <f t="shared" si="12"/>
        <v>1</v>
      </c>
      <c r="H27" s="77">
        <f t="shared" si="4"/>
        <v>1505988.86</v>
      </c>
      <c r="I27" s="77">
        <v>1509678.57</v>
      </c>
      <c r="J27" s="77">
        <f t="shared" si="23"/>
        <v>3689.7099999999627</v>
      </c>
      <c r="K27" s="91">
        <f t="shared" si="24"/>
        <v>153.73791666666511</v>
      </c>
      <c r="L27" s="101"/>
    </row>
    <row r="28" spans="1:14">
      <c r="A28" s="78">
        <f t="shared" si="26"/>
        <v>22</v>
      </c>
      <c r="B28" s="74">
        <f t="shared" si="26"/>
        <v>46164</v>
      </c>
      <c r="C28" s="74">
        <f t="shared" si="3"/>
        <v>46164</v>
      </c>
      <c r="D28" s="75">
        <v>0</v>
      </c>
      <c r="E28" s="74">
        <f t="shared" si="25"/>
        <v>46165</v>
      </c>
      <c r="F28" s="75">
        <v>0</v>
      </c>
      <c r="G28" s="76">
        <f t="shared" si="12"/>
        <v>1</v>
      </c>
      <c r="H28" s="77">
        <f t="shared" si="4"/>
        <v>1509678.57</v>
      </c>
      <c r="I28" s="77">
        <v>1513422.6</v>
      </c>
      <c r="J28" s="77">
        <f t="shared" si="23"/>
        <v>3744.0300000000279</v>
      </c>
      <c r="K28" s="91">
        <f t="shared" si="24"/>
        <v>156.00125000000116</v>
      </c>
      <c r="L28" s="101"/>
    </row>
    <row r="29" spans="1:14">
      <c r="A29" s="78">
        <f t="shared" si="26"/>
        <v>23</v>
      </c>
      <c r="B29" s="74">
        <f t="shared" si="26"/>
        <v>46165</v>
      </c>
      <c r="C29" s="74">
        <f t="shared" si="3"/>
        <v>46165</v>
      </c>
      <c r="D29" s="75">
        <v>0</v>
      </c>
      <c r="E29" s="74">
        <f t="shared" si="25"/>
        <v>46166</v>
      </c>
      <c r="F29" s="75">
        <v>0</v>
      </c>
      <c r="G29" s="76">
        <f t="shared" si="12"/>
        <v>1</v>
      </c>
      <c r="H29" s="77">
        <f t="shared" si="4"/>
        <v>1513422.6</v>
      </c>
      <c r="I29" s="77">
        <v>1517056.57</v>
      </c>
      <c r="J29" s="77">
        <f t="shared" si="23"/>
        <v>3633.9699999999721</v>
      </c>
      <c r="K29" s="91">
        <f t="shared" si="24"/>
        <v>151.41541666666549</v>
      </c>
      <c r="L29" s="101"/>
    </row>
    <row r="30" spans="1:14">
      <c r="A30" s="78">
        <f t="shared" si="26"/>
        <v>24</v>
      </c>
      <c r="B30" s="74">
        <f t="shared" si="26"/>
        <v>46166</v>
      </c>
      <c r="C30" s="74">
        <f t="shared" si="3"/>
        <v>46166</v>
      </c>
      <c r="D30" s="75">
        <v>0</v>
      </c>
      <c r="E30" s="74">
        <f t="shared" si="25"/>
        <v>46167</v>
      </c>
      <c r="F30" s="75">
        <v>0</v>
      </c>
      <c r="G30" s="76">
        <f t="shared" si="12"/>
        <v>1</v>
      </c>
      <c r="H30" s="77">
        <f t="shared" si="4"/>
        <v>1517056.57</v>
      </c>
      <c r="I30" s="4">
        <v>1520819.64</v>
      </c>
      <c r="J30" s="77">
        <f t="shared" si="23"/>
        <v>3763.0699999998324</v>
      </c>
      <c r="K30" s="91">
        <f t="shared" si="24"/>
        <v>156.79458333332636</v>
      </c>
      <c r="L30" s="101"/>
    </row>
    <row r="31" spans="1:14">
      <c r="A31" s="78">
        <f t="shared" si="26"/>
        <v>25</v>
      </c>
      <c r="B31" s="74">
        <f t="shared" si="26"/>
        <v>46167</v>
      </c>
      <c r="C31" s="74">
        <f t="shared" si="3"/>
        <v>46167</v>
      </c>
      <c r="D31" s="75">
        <v>0</v>
      </c>
      <c r="E31" s="74">
        <f t="shared" si="25"/>
        <v>46168</v>
      </c>
      <c r="F31" s="75">
        <v>0</v>
      </c>
      <c r="G31" s="76">
        <f t="shared" si="12"/>
        <v>1</v>
      </c>
      <c r="H31" s="77">
        <f t="shared" si="4"/>
        <v>1520819.64</v>
      </c>
      <c r="I31" s="77">
        <v>1524566.45</v>
      </c>
      <c r="J31" s="77">
        <f t="shared" si="23"/>
        <v>3746.8100000000559</v>
      </c>
      <c r="K31" s="91">
        <f t="shared" si="24"/>
        <v>156.11708333333567</v>
      </c>
      <c r="L31" s="101"/>
    </row>
    <row r="32" spans="1:14">
      <c r="A32" s="78">
        <f t="shared" si="26"/>
        <v>26</v>
      </c>
      <c r="B32" s="74">
        <f t="shared" si="26"/>
        <v>46168</v>
      </c>
      <c r="C32" s="74">
        <f t="shared" si="3"/>
        <v>46168</v>
      </c>
      <c r="D32" s="75">
        <v>0</v>
      </c>
      <c r="E32" s="74">
        <f t="shared" si="25"/>
        <v>46169</v>
      </c>
      <c r="F32" s="75">
        <v>0</v>
      </c>
      <c r="G32" s="76">
        <f t="shared" si="12"/>
        <v>1</v>
      </c>
      <c r="H32" s="77">
        <f t="shared" si="4"/>
        <v>1524566.45</v>
      </c>
      <c r="I32" s="77">
        <v>1528327.82</v>
      </c>
      <c r="J32" s="77">
        <f t="shared" si="23"/>
        <v>3761.3700000001118</v>
      </c>
      <c r="K32" s="91">
        <f t="shared" si="24"/>
        <v>156.72375000000466</v>
      </c>
      <c r="L32" s="101"/>
    </row>
    <row r="33" spans="1:12">
      <c r="A33" s="78">
        <f t="shared" si="26"/>
        <v>27</v>
      </c>
      <c r="B33" s="74">
        <f t="shared" si="26"/>
        <v>46169</v>
      </c>
      <c r="C33" s="74">
        <f t="shared" si="3"/>
        <v>46169</v>
      </c>
      <c r="D33" s="75">
        <v>0</v>
      </c>
      <c r="E33" s="74">
        <f t="shared" si="25"/>
        <v>46170</v>
      </c>
      <c r="F33" s="75">
        <v>0</v>
      </c>
      <c r="G33" s="76">
        <f t="shared" si="12"/>
        <v>1</v>
      </c>
      <c r="H33" s="77">
        <f t="shared" si="4"/>
        <v>1528327.82</v>
      </c>
      <c r="I33" s="77">
        <v>1532087.36</v>
      </c>
      <c r="J33" s="77">
        <f t="shared" si="23"/>
        <v>3759.5400000000373</v>
      </c>
      <c r="K33" s="91">
        <f t="shared" si="24"/>
        <v>156.64750000000154</v>
      </c>
      <c r="L33" s="101"/>
    </row>
    <row r="34" spans="1:12">
      <c r="A34" s="78">
        <f t="shared" si="26"/>
        <v>28</v>
      </c>
      <c r="B34" s="74">
        <f t="shared" si="26"/>
        <v>46170</v>
      </c>
      <c r="C34" s="74">
        <f t="shared" si="3"/>
        <v>46170</v>
      </c>
      <c r="D34" s="75">
        <v>0</v>
      </c>
      <c r="E34" s="74">
        <f t="shared" si="25"/>
        <v>46171</v>
      </c>
      <c r="F34" s="75">
        <v>0</v>
      </c>
      <c r="G34" s="76">
        <f t="shared" si="12"/>
        <v>1</v>
      </c>
      <c r="H34" s="77">
        <f t="shared" si="4"/>
        <v>1532087.36</v>
      </c>
      <c r="I34" s="77">
        <v>1535867.93</v>
      </c>
      <c r="J34" s="77">
        <f t="shared" si="23"/>
        <v>3780.5699999998324</v>
      </c>
      <c r="K34" s="91">
        <f t="shared" si="24"/>
        <v>157.52374999999302</v>
      </c>
      <c r="L34" s="36"/>
    </row>
    <row r="35" spans="1:12">
      <c r="A35" s="78">
        <f t="shared" si="26"/>
        <v>29</v>
      </c>
      <c r="B35" s="74">
        <f t="shared" si="26"/>
        <v>46171</v>
      </c>
      <c r="C35" s="74">
        <f t="shared" ref="C35" si="27">B35</f>
        <v>46171</v>
      </c>
      <c r="D35" s="75">
        <v>0</v>
      </c>
      <c r="E35" s="74">
        <f t="shared" ref="E35" si="28">C35+1</f>
        <v>46172</v>
      </c>
      <c r="F35" s="75">
        <v>0</v>
      </c>
      <c r="G35" s="76">
        <f t="shared" ref="G35" si="29">IFERROR(((E35-C35)+(F35-D35)),"")</f>
        <v>1</v>
      </c>
      <c r="H35" s="77">
        <f t="shared" si="4"/>
        <v>1535867.93</v>
      </c>
      <c r="I35" s="77">
        <v>1539676.37</v>
      </c>
      <c r="J35" s="77">
        <f t="shared" si="23"/>
        <v>3808.440000000177</v>
      </c>
      <c r="K35" s="91">
        <f t="shared" si="24"/>
        <v>158.68500000000736</v>
      </c>
      <c r="L35" s="36"/>
    </row>
    <row r="36" spans="1:12">
      <c r="A36" s="78">
        <f t="shared" si="26"/>
        <v>30</v>
      </c>
      <c r="B36" s="74">
        <f t="shared" si="26"/>
        <v>46172</v>
      </c>
      <c r="C36" s="74">
        <f t="shared" ref="C36" si="30">B36</f>
        <v>46172</v>
      </c>
      <c r="D36" s="75">
        <v>0</v>
      </c>
      <c r="E36" s="74">
        <f t="shared" ref="E36" si="31">C36+1</f>
        <v>46173</v>
      </c>
      <c r="F36" s="75">
        <v>0</v>
      </c>
      <c r="G36" s="76">
        <f t="shared" ref="G36" si="32">IFERROR(((E36-C36)+(F36-D36)),"")</f>
        <v>1</v>
      </c>
      <c r="H36" s="77">
        <f t="shared" si="4"/>
        <v>1539676.37</v>
      </c>
      <c r="I36" s="77">
        <v>1543509.32</v>
      </c>
      <c r="J36" s="77">
        <f t="shared" si="23"/>
        <v>3832.9499999999534</v>
      </c>
      <c r="K36" s="91">
        <f t="shared" si="24"/>
        <v>159.70624999999805</v>
      </c>
      <c r="L36" s="36"/>
    </row>
    <row r="37" spans="1:12">
      <c r="A37" s="78">
        <f t="shared" si="26"/>
        <v>31</v>
      </c>
      <c r="B37" s="74">
        <f t="shared" si="26"/>
        <v>46173</v>
      </c>
      <c r="C37" s="74">
        <f t="shared" ref="C37" si="33">B37</f>
        <v>46173</v>
      </c>
      <c r="D37" s="75">
        <v>0</v>
      </c>
      <c r="E37" s="74">
        <f t="shared" ref="E37" si="34">C37+1</f>
        <v>46174</v>
      </c>
      <c r="F37" s="75">
        <v>0</v>
      </c>
      <c r="G37" s="76">
        <f t="shared" ref="G37" si="35">IFERROR(((E37-C37)+(F37-D37)),"")</f>
        <v>1</v>
      </c>
      <c r="H37" s="77">
        <f t="shared" si="4"/>
        <v>1543509.32</v>
      </c>
      <c r="I37" s="77">
        <v>1547197.55</v>
      </c>
      <c r="J37" s="77">
        <f t="shared" ref="J37" si="36">I37-H37</f>
        <v>3688.2299999999814</v>
      </c>
      <c r="K37" s="91">
        <f t="shared" ref="K37" si="37">J37/24</f>
        <v>153.67624999999921</v>
      </c>
      <c r="L37" s="36"/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115752.95999999996</v>
      </c>
      <c r="K39" s="93">
        <f>AVERAGE(K7:K34)</f>
        <v>155.39187499999977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 cm="1">
        <f t="array" ref="G40">G39/SUMPRODUCT((G7:G34&gt;0)*1)</f>
        <v>1</v>
      </c>
      <c r="H40" s="89"/>
      <c r="I40" s="89"/>
      <c r="J40" s="89"/>
      <c r="K40" s="89" cm="1">
        <f t="array" ref="K40">K39/SUMPRODUCT((K7:K34&gt;0)*1)</f>
        <v>5.5497098214285634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E00-000000000000}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0"/>
  <sheetViews>
    <sheetView workbookViewId="0">
      <pane ySplit="6" topLeftCell="A26" activePane="bottomLeft" state="frozen"/>
      <selection pane="bottomLeft" activeCell="H30" sqref="H3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6" t="s">
        <v>159</v>
      </c>
      <c r="D2" s="5"/>
      <c r="E2" s="5"/>
      <c r="F2" s="5"/>
      <c r="L2" s="98" t="s">
        <v>147</v>
      </c>
    </row>
    <row r="3" spans="1:12">
      <c r="B3" s="5"/>
      <c r="C3" s="6" t="str">
        <f>HLI!C3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458.90791666665854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>
        <v>1834340.94</v>
      </c>
      <c r="I7" s="77">
        <v>1842990.97</v>
      </c>
      <c r="J7" s="77">
        <f t="shared" ref="J7" si="0">I7-H7</f>
        <v>8650.0300000000279</v>
      </c>
      <c r="K7" s="91">
        <f t="shared" ref="K7" si="1">J7/24</f>
        <v>360.41791666666785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4" si="2">B8</f>
        <v>46144</v>
      </c>
      <c r="D8" s="75">
        <v>0</v>
      </c>
      <c r="E8" s="74">
        <f t="shared" ref="E8:E15" si="3">C8+1</f>
        <v>46145</v>
      </c>
      <c r="F8" s="75">
        <v>0</v>
      </c>
      <c r="G8" s="76">
        <f>IFERROR(((E8-C8)+(F8-D8)),"")</f>
        <v>1</v>
      </c>
      <c r="H8" s="77">
        <f t="shared" ref="H8:H37" si="4">I7</f>
        <v>1842990.97</v>
      </c>
      <c r="I8" s="77">
        <v>1853991.24</v>
      </c>
      <c r="J8" s="77">
        <f t="shared" ref="J8" si="5">I8-H8</f>
        <v>11000.270000000019</v>
      </c>
      <c r="K8" s="91">
        <f t="shared" ref="K8" si="6">J8/24</f>
        <v>458.34458333333413</v>
      </c>
      <c r="L8" s="36"/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2"/>
        <v>46145</v>
      </c>
      <c r="D9" s="75">
        <v>0</v>
      </c>
      <c r="E9" s="74">
        <f t="shared" si="3"/>
        <v>46146</v>
      </c>
      <c r="F9" s="75">
        <v>0</v>
      </c>
      <c r="G9" s="76">
        <f>IFERROR(((E9-C9)+(F9-D9)),"")</f>
        <v>1</v>
      </c>
      <c r="H9" s="77">
        <f t="shared" si="4"/>
        <v>1853991.24</v>
      </c>
      <c r="I9" s="77">
        <v>1863790.81</v>
      </c>
      <c r="J9" s="77">
        <f t="shared" ref="J9" si="8">I9-H9</f>
        <v>9799.5700000000652</v>
      </c>
      <c r="K9" s="91">
        <f t="shared" ref="K9" si="9">J9/24</f>
        <v>408.31541666666936</v>
      </c>
      <c r="L9" s="36"/>
    </row>
    <row r="10" spans="1:12">
      <c r="A10" s="78">
        <f t="shared" si="7"/>
        <v>4</v>
      </c>
      <c r="B10" s="74">
        <f t="shared" si="7"/>
        <v>46146</v>
      </c>
      <c r="C10" s="74">
        <f t="shared" si="2"/>
        <v>46146</v>
      </c>
      <c r="D10" s="75">
        <v>0</v>
      </c>
      <c r="E10" s="74">
        <f t="shared" si="3"/>
        <v>46147</v>
      </c>
      <c r="F10" s="75">
        <v>0</v>
      </c>
      <c r="G10" s="76">
        <f>IFERROR(((E10-C10)+(F10-D10)),"")</f>
        <v>1</v>
      </c>
      <c r="H10" s="77">
        <f t="shared" si="4"/>
        <v>1863790.81</v>
      </c>
      <c r="I10" s="77">
        <v>1874659.48</v>
      </c>
      <c r="J10" s="77">
        <f t="shared" ref="J10" si="10">I10-H10</f>
        <v>10868.669999999925</v>
      </c>
      <c r="K10" s="91">
        <f t="shared" ref="K10" si="11">J10/24</f>
        <v>452.86124999999691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2"/>
        <v>46147</v>
      </c>
      <c r="D11" s="75">
        <v>0</v>
      </c>
      <c r="E11" s="74">
        <f t="shared" si="3"/>
        <v>46148</v>
      </c>
      <c r="F11" s="75">
        <v>0</v>
      </c>
      <c r="G11" s="76">
        <f t="shared" ref="G11:G34" si="12">IFERROR(((E11-C11)+(F11-D11)),"")</f>
        <v>1</v>
      </c>
      <c r="H11" s="77">
        <f t="shared" si="4"/>
        <v>1874659.48</v>
      </c>
      <c r="I11" s="77">
        <v>1884364.84</v>
      </c>
      <c r="J11" s="77">
        <f t="shared" ref="J11" si="13">I11-H11</f>
        <v>9705.3600000001024</v>
      </c>
      <c r="K11" s="91">
        <f t="shared" ref="K11" si="14">J11/24</f>
        <v>404.39000000000425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2"/>
        <v>46148</v>
      </c>
      <c r="D12" s="75">
        <v>0</v>
      </c>
      <c r="E12" s="74">
        <f t="shared" si="3"/>
        <v>46149</v>
      </c>
      <c r="F12" s="75">
        <v>0</v>
      </c>
      <c r="G12" s="76">
        <f t="shared" si="12"/>
        <v>1</v>
      </c>
      <c r="H12" s="77">
        <f t="shared" si="4"/>
        <v>1884364.84</v>
      </c>
      <c r="I12" s="77">
        <v>1893545.81</v>
      </c>
      <c r="J12" s="77">
        <f t="shared" ref="J12" si="15">I12-H12</f>
        <v>9180.9699999999721</v>
      </c>
      <c r="K12" s="91">
        <f t="shared" ref="K12" si="16">J12/24</f>
        <v>382.54041666666552</v>
      </c>
      <c r="L12" s="36"/>
    </row>
    <row r="13" spans="1:12">
      <c r="A13" s="78">
        <f t="shared" si="7"/>
        <v>7</v>
      </c>
      <c r="B13" s="74">
        <f t="shared" si="7"/>
        <v>46149</v>
      </c>
      <c r="C13" s="74">
        <f t="shared" si="2"/>
        <v>46149</v>
      </c>
      <c r="D13" s="75">
        <v>0</v>
      </c>
      <c r="E13" s="74">
        <f t="shared" si="3"/>
        <v>46150</v>
      </c>
      <c r="F13" s="75">
        <v>0</v>
      </c>
      <c r="G13" s="76">
        <f t="shared" si="12"/>
        <v>1</v>
      </c>
      <c r="H13" s="77">
        <f t="shared" si="4"/>
        <v>1893545.81</v>
      </c>
      <c r="I13" s="77">
        <v>1902008.26</v>
      </c>
      <c r="J13" s="77">
        <f t="shared" ref="J13" si="17">I13-H13</f>
        <v>8462.4499999999534</v>
      </c>
      <c r="K13" s="91">
        <f t="shared" ref="K13" si="18">J13/24</f>
        <v>352.60208333333139</v>
      </c>
      <c r="L13" s="36"/>
    </row>
    <row r="14" spans="1:12">
      <c r="A14" s="78">
        <f t="shared" si="7"/>
        <v>8</v>
      </c>
      <c r="B14" s="74">
        <f t="shared" si="7"/>
        <v>46150</v>
      </c>
      <c r="C14" s="74">
        <f t="shared" si="2"/>
        <v>46150</v>
      </c>
      <c r="D14" s="75">
        <v>0</v>
      </c>
      <c r="E14" s="74">
        <f t="shared" si="3"/>
        <v>46151</v>
      </c>
      <c r="F14" s="75">
        <v>0</v>
      </c>
      <c r="G14" s="76">
        <f t="shared" si="12"/>
        <v>1</v>
      </c>
      <c r="H14" s="77">
        <f t="shared" si="4"/>
        <v>1902008.26</v>
      </c>
      <c r="I14" s="77">
        <v>1907314.57</v>
      </c>
      <c r="J14" s="77">
        <f t="shared" ref="J14" si="19">I14-H14</f>
        <v>5306.3100000000559</v>
      </c>
      <c r="K14" s="91">
        <f t="shared" ref="K14" si="20">J14/24</f>
        <v>221.09625000000233</v>
      </c>
      <c r="L14" s="36"/>
    </row>
    <row r="15" spans="1:12">
      <c r="A15" s="78">
        <f t="shared" si="7"/>
        <v>9</v>
      </c>
      <c r="B15" s="74">
        <f t="shared" si="7"/>
        <v>46151</v>
      </c>
      <c r="C15" s="74">
        <f t="shared" si="2"/>
        <v>46151</v>
      </c>
      <c r="D15" s="75">
        <v>0</v>
      </c>
      <c r="E15" s="74">
        <f t="shared" si="3"/>
        <v>46152</v>
      </c>
      <c r="F15" s="75">
        <v>0</v>
      </c>
      <c r="G15" s="76">
        <f t="shared" si="12"/>
        <v>1</v>
      </c>
      <c r="H15" s="77">
        <f t="shared" si="4"/>
        <v>1907314.57</v>
      </c>
      <c r="I15" s="77">
        <v>1913598.88</v>
      </c>
      <c r="J15" s="77">
        <f t="shared" ref="J15:J36" si="21">I15-H15</f>
        <v>6284.309999999823</v>
      </c>
      <c r="K15" s="91">
        <f t="shared" ref="K15:K36" si="22">J15/24</f>
        <v>261.84624999999261</v>
      </c>
      <c r="L15" s="36"/>
    </row>
    <row r="16" spans="1:12">
      <c r="A16" s="78">
        <f t="shared" si="7"/>
        <v>10</v>
      </c>
      <c r="B16" s="74">
        <f t="shared" si="7"/>
        <v>46152</v>
      </c>
      <c r="C16" s="74">
        <f t="shared" si="2"/>
        <v>46152</v>
      </c>
      <c r="D16" s="75">
        <v>0</v>
      </c>
      <c r="E16" s="74">
        <f t="shared" ref="E16:E17" si="23">C16+1</f>
        <v>46153</v>
      </c>
      <c r="F16" s="75">
        <v>0</v>
      </c>
      <c r="G16" s="76">
        <f t="shared" ref="G16:G17" si="24">IFERROR(((E16-C16)+(F16-D16)),"")</f>
        <v>1</v>
      </c>
      <c r="H16" s="77">
        <f t="shared" si="4"/>
        <v>1913598.88</v>
      </c>
      <c r="I16" s="77">
        <v>1920997.1</v>
      </c>
      <c r="J16" s="77">
        <f t="shared" si="21"/>
        <v>7398.2200000002049</v>
      </c>
      <c r="K16" s="91">
        <f t="shared" si="22"/>
        <v>308.25916666667518</v>
      </c>
      <c r="L16" s="36"/>
    </row>
    <row r="17" spans="1:14">
      <c r="A17" s="78">
        <f t="shared" si="7"/>
        <v>11</v>
      </c>
      <c r="B17" s="74">
        <f t="shared" si="7"/>
        <v>46153</v>
      </c>
      <c r="C17" s="74">
        <f t="shared" si="2"/>
        <v>46153</v>
      </c>
      <c r="D17" s="75">
        <v>0</v>
      </c>
      <c r="E17" s="74">
        <f t="shared" si="23"/>
        <v>46154</v>
      </c>
      <c r="F17" s="75">
        <v>0</v>
      </c>
      <c r="G17" s="76">
        <f t="shared" si="24"/>
        <v>1</v>
      </c>
      <c r="H17" s="77">
        <f t="shared" si="4"/>
        <v>1920997.1</v>
      </c>
      <c r="I17" s="77">
        <v>1927335.27</v>
      </c>
      <c r="J17" s="77">
        <f t="shared" si="21"/>
        <v>6338.1699999999255</v>
      </c>
      <c r="K17" s="91">
        <f t="shared" si="22"/>
        <v>264.09041666666354</v>
      </c>
      <c r="L17" s="36"/>
    </row>
    <row r="18" spans="1:14">
      <c r="A18" s="78">
        <f t="shared" si="7"/>
        <v>12</v>
      </c>
      <c r="B18" s="74">
        <f t="shared" si="7"/>
        <v>46154</v>
      </c>
      <c r="C18" s="74">
        <f t="shared" si="2"/>
        <v>46154</v>
      </c>
      <c r="D18" s="75">
        <v>0</v>
      </c>
      <c r="E18" s="74">
        <f t="shared" ref="E18:E22" si="25">C18+1</f>
        <v>46155</v>
      </c>
      <c r="F18" s="75">
        <v>0</v>
      </c>
      <c r="G18" s="76">
        <f t="shared" si="12"/>
        <v>1</v>
      </c>
      <c r="H18" s="77">
        <f t="shared" si="4"/>
        <v>1927335.27</v>
      </c>
      <c r="I18" s="77">
        <v>1936981.12</v>
      </c>
      <c r="J18" s="77">
        <f t="shared" si="21"/>
        <v>9645.8500000000931</v>
      </c>
      <c r="K18" s="91">
        <f t="shared" si="22"/>
        <v>401.91041666667053</v>
      </c>
      <c r="L18" s="36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2"/>
        <v>46155</v>
      </c>
      <c r="D19" s="75">
        <v>0</v>
      </c>
      <c r="E19" s="74">
        <f t="shared" si="25"/>
        <v>46156</v>
      </c>
      <c r="F19" s="75">
        <v>0</v>
      </c>
      <c r="G19" s="76">
        <f t="shared" si="12"/>
        <v>1</v>
      </c>
      <c r="H19" s="77">
        <f t="shared" si="4"/>
        <v>1936981.12</v>
      </c>
      <c r="I19" s="77">
        <v>1942312.32</v>
      </c>
      <c r="J19" s="77">
        <f t="shared" si="21"/>
        <v>5331.1999999999534</v>
      </c>
      <c r="K19" s="91">
        <f t="shared" si="22"/>
        <v>222.13333333333139</v>
      </c>
      <c r="L19" s="36"/>
    </row>
    <row r="20" spans="1:14">
      <c r="A20" s="78">
        <f t="shared" si="7"/>
        <v>14</v>
      </c>
      <c r="B20" s="74">
        <f t="shared" si="7"/>
        <v>46156</v>
      </c>
      <c r="C20" s="74">
        <f t="shared" si="2"/>
        <v>46156</v>
      </c>
      <c r="D20" s="75">
        <v>0</v>
      </c>
      <c r="E20" s="74">
        <f t="shared" ref="E20:E21" si="26">C20+1</f>
        <v>46157</v>
      </c>
      <c r="F20" s="75">
        <v>0</v>
      </c>
      <c r="G20" s="76">
        <f t="shared" si="12"/>
        <v>1</v>
      </c>
      <c r="H20" s="77">
        <f t="shared" si="4"/>
        <v>1942312.32</v>
      </c>
      <c r="I20" s="77">
        <v>1952614.39</v>
      </c>
      <c r="J20" s="77">
        <f t="shared" si="21"/>
        <v>10302.069999999832</v>
      </c>
      <c r="K20" s="91">
        <f t="shared" si="22"/>
        <v>429.2529166666597</v>
      </c>
      <c r="L20" s="101"/>
    </row>
    <row r="21" spans="1:14">
      <c r="A21" s="78">
        <f t="shared" si="7"/>
        <v>15</v>
      </c>
      <c r="B21" s="74">
        <f t="shared" si="7"/>
        <v>46157</v>
      </c>
      <c r="C21" s="74">
        <f t="shared" si="2"/>
        <v>46157</v>
      </c>
      <c r="D21" s="75">
        <v>0</v>
      </c>
      <c r="E21" s="74">
        <f t="shared" si="26"/>
        <v>46158</v>
      </c>
      <c r="F21" s="75">
        <v>0</v>
      </c>
      <c r="G21" s="76">
        <f t="shared" si="12"/>
        <v>1</v>
      </c>
      <c r="H21" s="77">
        <f t="shared" si="4"/>
        <v>1952614.39</v>
      </c>
      <c r="I21" s="77">
        <v>1962957.15</v>
      </c>
      <c r="J21" s="77">
        <f t="shared" si="21"/>
        <v>10342.760000000009</v>
      </c>
      <c r="K21" s="91">
        <f t="shared" si="22"/>
        <v>430.94833333333372</v>
      </c>
      <c r="L21" s="101"/>
    </row>
    <row r="22" spans="1:14">
      <c r="A22" s="78">
        <f t="shared" si="7"/>
        <v>16</v>
      </c>
      <c r="B22" s="74">
        <f t="shared" si="7"/>
        <v>46158</v>
      </c>
      <c r="C22" s="74">
        <f t="shared" si="2"/>
        <v>46158</v>
      </c>
      <c r="D22" s="75">
        <v>0</v>
      </c>
      <c r="E22" s="74">
        <f t="shared" si="25"/>
        <v>46159</v>
      </c>
      <c r="F22" s="75">
        <v>0</v>
      </c>
      <c r="G22" s="76">
        <f t="shared" si="12"/>
        <v>1</v>
      </c>
      <c r="H22" s="77">
        <f t="shared" si="4"/>
        <v>1962957.15</v>
      </c>
      <c r="I22" s="77">
        <v>1972386.18</v>
      </c>
      <c r="J22" s="77">
        <f t="shared" si="21"/>
        <v>9429.0300000000279</v>
      </c>
      <c r="K22" s="91">
        <f t="shared" si="22"/>
        <v>392.87625000000116</v>
      </c>
      <c r="L22" s="101"/>
    </row>
    <row r="23" spans="1:14">
      <c r="A23" s="78">
        <f t="shared" si="7"/>
        <v>17</v>
      </c>
      <c r="B23" s="74">
        <f t="shared" si="7"/>
        <v>46159</v>
      </c>
      <c r="C23" s="74">
        <f t="shared" si="2"/>
        <v>46159</v>
      </c>
      <c r="D23" s="75">
        <v>0</v>
      </c>
      <c r="E23" s="74">
        <f t="shared" ref="E23" si="27">C23+1</f>
        <v>46160</v>
      </c>
      <c r="F23" s="75">
        <v>0</v>
      </c>
      <c r="G23" s="76">
        <f t="shared" si="12"/>
        <v>1</v>
      </c>
      <c r="H23" s="77">
        <f t="shared" si="4"/>
        <v>1972386.18</v>
      </c>
      <c r="I23" s="77">
        <v>1983346.59</v>
      </c>
      <c r="J23" s="77">
        <f t="shared" si="21"/>
        <v>10960.410000000149</v>
      </c>
      <c r="K23" s="91">
        <f t="shared" si="22"/>
        <v>456.68375000000623</v>
      </c>
      <c r="L23" s="101"/>
    </row>
    <row r="24" spans="1:14">
      <c r="A24" s="78">
        <f t="shared" si="7"/>
        <v>18</v>
      </c>
      <c r="B24" s="74">
        <f t="shared" si="7"/>
        <v>46160</v>
      </c>
      <c r="C24" s="74">
        <f t="shared" si="2"/>
        <v>46160</v>
      </c>
      <c r="D24" s="75">
        <v>0</v>
      </c>
      <c r="E24" s="74">
        <f t="shared" ref="E24" si="28">C24+1</f>
        <v>46161</v>
      </c>
      <c r="F24" s="75">
        <v>0</v>
      </c>
      <c r="G24" s="76">
        <f t="shared" si="12"/>
        <v>1</v>
      </c>
      <c r="H24" s="77">
        <f t="shared" si="4"/>
        <v>1983346.59</v>
      </c>
      <c r="I24" s="77">
        <v>1994360.38</v>
      </c>
      <c r="J24" s="77">
        <f t="shared" si="21"/>
        <v>11013.789999999804</v>
      </c>
      <c r="K24" s="91">
        <f t="shared" si="22"/>
        <v>458.90791666665854</v>
      </c>
      <c r="L24" s="101"/>
    </row>
    <row r="25" spans="1:14">
      <c r="A25" s="78">
        <f t="shared" ref="A25:B37" si="29">A24+1</f>
        <v>19</v>
      </c>
      <c r="B25" s="74">
        <f t="shared" si="29"/>
        <v>46161</v>
      </c>
      <c r="C25" s="74">
        <f t="shared" si="2"/>
        <v>46161</v>
      </c>
      <c r="D25" s="75">
        <v>0</v>
      </c>
      <c r="E25" s="74">
        <f t="shared" ref="E25" si="30">C25+1</f>
        <v>46162</v>
      </c>
      <c r="F25" s="75">
        <v>0</v>
      </c>
      <c r="G25" s="76">
        <f t="shared" si="12"/>
        <v>1</v>
      </c>
      <c r="H25" s="77">
        <f t="shared" si="4"/>
        <v>1994360.38</v>
      </c>
      <c r="I25" s="77">
        <v>2001852.59</v>
      </c>
      <c r="J25" s="77">
        <f t="shared" si="21"/>
        <v>7492.2100000001956</v>
      </c>
      <c r="K25" s="91">
        <f t="shared" si="22"/>
        <v>312.17541666667483</v>
      </c>
      <c r="L25" s="36"/>
    </row>
    <row r="26" spans="1:14">
      <c r="A26" s="78">
        <f t="shared" si="29"/>
        <v>20</v>
      </c>
      <c r="B26" s="74">
        <f t="shared" si="29"/>
        <v>46162</v>
      </c>
      <c r="C26" s="74">
        <f t="shared" si="2"/>
        <v>46162</v>
      </c>
      <c r="D26" s="75">
        <v>0</v>
      </c>
      <c r="E26" s="74">
        <f t="shared" ref="E26" si="31">C26+1</f>
        <v>46163</v>
      </c>
      <c r="F26" s="75">
        <v>0</v>
      </c>
      <c r="G26" s="76">
        <f t="shared" si="12"/>
        <v>1</v>
      </c>
      <c r="H26" s="77">
        <f t="shared" si="4"/>
        <v>2001852.59</v>
      </c>
      <c r="I26" s="77">
        <v>2007229.78</v>
      </c>
      <c r="J26" s="77">
        <f t="shared" si="21"/>
        <v>5377.1899999999441</v>
      </c>
      <c r="K26" s="91">
        <f t="shared" si="22"/>
        <v>224.04958333333101</v>
      </c>
      <c r="L26" s="36"/>
    </row>
    <row r="27" spans="1:14">
      <c r="A27" s="78">
        <f t="shared" si="29"/>
        <v>21</v>
      </c>
      <c r="B27" s="74">
        <f t="shared" si="29"/>
        <v>46163</v>
      </c>
      <c r="C27" s="74">
        <f t="shared" si="2"/>
        <v>46163</v>
      </c>
      <c r="D27" s="75">
        <v>0</v>
      </c>
      <c r="E27" s="74">
        <f t="shared" ref="E27:E34" si="32">C27+1</f>
        <v>46164</v>
      </c>
      <c r="F27" s="75">
        <v>0</v>
      </c>
      <c r="G27" s="76">
        <f t="shared" si="12"/>
        <v>1</v>
      </c>
      <c r="H27" s="77">
        <f t="shared" si="4"/>
        <v>2007229.78</v>
      </c>
      <c r="I27" s="77">
        <v>2012089.03</v>
      </c>
      <c r="J27" s="77">
        <f t="shared" si="21"/>
        <v>4859.25</v>
      </c>
      <c r="K27" s="91">
        <f t="shared" si="22"/>
        <v>202.46875</v>
      </c>
      <c r="L27" s="36"/>
    </row>
    <row r="28" spans="1:14">
      <c r="A28" s="78">
        <f t="shared" si="29"/>
        <v>22</v>
      </c>
      <c r="B28" s="74">
        <f t="shared" si="29"/>
        <v>46164</v>
      </c>
      <c r="C28" s="74">
        <f t="shared" si="2"/>
        <v>46164</v>
      </c>
      <c r="D28" s="75">
        <v>0</v>
      </c>
      <c r="E28" s="74">
        <f t="shared" si="32"/>
        <v>46165</v>
      </c>
      <c r="F28" s="75">
        <v>0</v>
      </c>
      <c r="G28" s="76">
        <f t="shared" si="12"/>
        <v>1</v>
      </c>
      <c r="H28" s="77">
        <f t="shared" si="4"/>
        <v>2012089.03</v>
      </c>
      <c r="I28" s="77">
        <v>2019341.46</v>
      </c>
      <c r="J28" s="77">
        <f t="shared" si="21"/>
        <v>7252.4299999999348</v>
      </c>
      <c r="K28" s="91">
        <f t="shared" si="22"/>
        <v>302.18458333333064</v>
      </c>
      <c r="L28" s="36"/>
    </row>
    <row r="29" spans="1:14">
      <c r="A29" s="78">
        <f t="shared" si="29"/>
        <v>23</v>
      </c>
      <c r="B29" s="74">
        <f t="shared" si="29"/>
        <v>46165</v>
      </c>
      <c r="C29" s="74">
        <f t="shared" si="2"/>
        <v>46165</v>
      </c>
      <c r="D29" s="75">
        <v>0</v>
      </c>
      <c r="E29" s="74">
        <f t="shared" si="32"/>
        <v>46166</v>
      </c>
      <c r="F29" s="75">
        <v>0</v>
      </c>
      <c r="G29" s="76">
        <f t="shared" si="12"/>
        <v>1</v>
      </c>
      <c r="H29" s="77">
        <f t="shared" si="4"/>
        <v>2019341.46</v>
      </c>
      <c r="I29" s="77">
        <v>2024896.05</v>
      </c>
      <c r="J29" s="77">
        <f t="shared" si="21"/>
        <v>5554.5900000000838</v>
      </c>
      <c r="K29" s="91">
        <f t="shared" si="22"/>
        <v>231.44125000000349</v>
      </c>
      <c r="L29" s="36"/>
    </row>
    <row r="30" spans="1:14">
      <c r="A30" s="78">
        <f t="shared" si="29"/>
        <v>24</v>
      </c>
      <c r="B30" s="74">
        <f t="shared" si="29"/>
        <v>46166</v>
      </c>
      <c r="C30" s="74">
        <f t="shared" si="2"/>
        <v>46166</v>
      </c>
      <c r="D30" s="75">
        <v>0</v>
      </c>
      <c r="E30" s="74">
        <f t="shared" si="32"/>
        <v>46167</v>
      </c>
      <c r="F30" s="75">
        <v>0</v>
      </c>
      <c r="G30" s="76">
        <f t="shared" si="12"/>
        <v>1</v>
      </c>
      <c r="H30" s="77">
        <f t="shared" si="4"/>
        <v>2024896.05</v>
      </c>
      <c r="I30" s="77">
        <v>2030374.52</v>
      </c>
      <c r="J30" s="77">
        <f t="shared" si="21"/>
        <v>5478.4699999999721</v>
      </c>
      <c r="K30" s="91">
        <f t="shared" si="22"/>
        <v>228.26958333333218</v>
      </c>
      <c r="L30" s="101"/>
    </row>
    <row r="31" spans="1:14">
      <c r="A31" s="78">
        <f t="shared" si="29"/>
        <v>25</v>
      </c>
      <c r="B31" s="74">
        <f t="shared" si="29"/>
        <v>46167</v>
      </c>
      <c r="C31" s="74">
        <f t="shared" si="2"/>
        <v>46167</v>
      </c>
      <c r="D31" s="75">
        <v>0</v>
      </c>
      <c r="E31" s="74">
        <f t="shared" si="32"/>
        <v>46168</v>
      </c>
      <c r="F31" s="75">
        <v>0</v>
      </c>
      <c r="G31" s="76">
        <f t="shared" si="12"/>
        <v>1</v>
      </c>
      <c r="H31" s="77">
        <f t="shared" si="4"/>
        <v>2030374.52</v>
      </c>
      <c r="I31" s="77">
        <v>2036261.99</v>
      </c>
      <c r="J31" s="77">
        <f t="shared" si="21"/>
        <v>5887.4699999999721</v>
      </c>
      <c r="K31" s="91">
        <f t="shared" si="22"/>
        <v>245.31124999999884</v>
      </c>
      <c r="L31" s="101"/>
    </row>
    <row r="32" spans="1:14">
      <c r="A32" s="78">
        <f t="shared" si="29"/>
        <v>26</v>
      </c>
      <c r="B32" s="74">
        <f t="shared" si="29"/>
        <v>46168</v>
      </c>
      <c r="C32" s="74">
        <f t="shared" si="2"/>
        <v>46168</v>
      </c>
      <c r="D32" s="75">
        <v>0</v>
      </c>
      <c r="E32" s="74">
        <f t="shared" si="32"/>
        <v>46169</v>
      </c>
      <c r="F32" s="75">
        <v>0</v>
      </c>
      <c r="G32" s="76">
        <f t="shared" si="12"/>
        <v>1</v>
      </c>
      <c r="H32" s="77">
        <f t="shared" si="4"/>
        <v>2036261.99</v>
      </c>
      <c r="I32" s="77">
        <v>2044359.27</v>
      </c>
      <c r="J32" s="77">
        <f t="shared" si="21"/>
        <v>8097.2800000000279</v>
      </c>
      <c r="K32" s="91">
        <f t="shared" si="22"/>
        <v>337.38666666666785</v>
      </c>
      <c r="L32" s="101"/>
    </row>
    <row r="33" spans="1:12">
      <c r="A33" s="78">
        <f t="shared" si="29"/>
        <v>27</v>
      </c>
      <c r="B33" s="74">
        <f t="shared" si="29"/>
        <v>46169</v>
      </c>
      <c r="C33" s="74">
        <f t="shared" si="2"/>
        <v>46169</v>
      </c>
      <c r="D33" s="75">
        <v>0</v>
      </c>
      <c r="E33" s="74">
        <f t="shared" si="32"/>
        <v>46170</v>
      </c>
      <c r="F33" s="75">
        <v>0</v>
      </c>
      <c r="G33" s="76">
        <f t="shared" si="12"/>
        <v>1</v>
      </c>
      <c r="H33" s="77">
        <f t="shared" si="4"/>
        <v>2044359.27</v>
      </c>
      <c r="I33" s="77">
        <v>2050767.44</v>
      </c>
      <c r="J33" s="77">
        <f t="shared" si="21"/>
        <v>6408.1699999999255</v>
      </c>
      <c r="K33" s="91">
        <f t="shared" si="22"/>
        <v>267.00708333333023</v>
      </c>
      <c r="L33" s="101"/>
    </row>
    <row r="34" spans="1:12">
      <c r="A34" s="78">
        <f t="shared" si="29"/>
        <v>28</v>
      </c>
      <c r="B34" s="74">
        <f t="shared" si="29"/>
        <v>46170</v>
      </c>
      <c r="C34" s="74">
        <f t="shared" si="2"/>
        <v>46170</v>
      </c>
      <c r="D34" s="75">
        <v>0</v>
      </c>
      <c r="E34" s="74">
        <f t="shared" si="32"/>
        <v>46171</v>
      </c>
      <c r="F34" s="75">
        <v>0</v>
      </c>
      <c r="G34" s="76">
        <f t="shared" si="12"/>
        <v>1</v>
      </c>
      <c r="H34" s="77">
        <f t="shared" si="4"/>
        <v>2050767.44</v>
      </c>
      <c r="I34" s="77">
        <v>2052314.39</v>
      </c>
      <c r="J34" s="77">
        <f t="shared" si="21"/>
        <v>1546.9499999999534</v>
      </c>
      <c r="K34" s="91">
        <f t="shared" si="22"/>
        <v>64.456249999998064</v>
      </c>
      <c r="L34" s="101"/>
    </row>
    <row r="35" spans="1:12">
      <c r="A35" s="78">
        <f t="shared" si="29"/>
        <v>29</v>
      </c>
      <c r="B35" s="74">
        <f t="shared" si="29"/>
        <v>46171</v>
      </c>
      <c r="C35" s="74">
        <f t="shared" ref="C35" si="33">B35</f>
        <v>46171</v>
      </c>
      <c r="D35" s="75">
        <v>0</v>
      </c>
      <c r="E35" s="74">
        <f t="shared" ref="E35" si="34">C35+1</f>
        <v>46172</v>
      </c>
      <c r="F35" s="75">
        <v>0</v>
      </c>
      <c r="G35" s="76">
        <f t="shared" ref="G35" si="35">IFERROR(((E35-C35)+(F35-D35)),"")</f>
        <v>1</v>
      </c>
      <c r="H35" s="77">
        <f t="shared" si="4"/>
        <v>2052314.39</v>
      </c>
      <c r="I35" s="77">
        <v>2052314.39</v>
      </c>
      <c r="J35" s="77">
        <f t="shared" si="21"/>
        <v>0</v>
      </c>
      <c r="K35" s="91">
        <f t="shared" si="22"/>
        <v>0</v>
      </c>
      <c r="L35" s="612" t="s">
        <v>164</v>
      </c>
    </row>
    <row r="36" spans="1:12">
      <c r="A36" s="78">
        <f t="shared" si="29"/>
        <v>30</v>
      </c>
      <c r="B36" s="74">
        <f t="shared" si="29"/>
        <v>46172</v>
      </c>
      <c r="C36" s="74">
        <f t="shared" ref="C36" si="36">B36</f>
        <v>46172</v>
      </c>
      <c r="D36" s="75">
        <v>0</v>
      </c>
      <c r="E36" s="74">
        <f t="shared" ref="E36" si="37">C36+1</f>
        <v>46173</v>
      </c>
      <c r="F36" s="75">
        <v>0</v>
      </c>
      <c r="G36" s="76">
        <f t="shared" ref="G36" si="38">IFERROR(((E36-C36)+(F36-D36)),"")</f>
        <v>1</v>
      </c>
      <c r="H36" s="77">
        <f t="shared" si="4"/>
        <v>2052314.39</v>
      </c>
      <c r="I36" s="77">
        <v>2052314.39</v>
      </c>
      <c r="J36" s="77">
        <f t="shared" si="21"/>
        <v>0</v>
      </c>
      <c r="K36" s="91">
        <f t="shared" si="22"/>
        <v>0</v>
      </c>
      <c r="L36" s="612" t="s">
        <v>164</v>
      </c>
    </row>
    <row r="37" spans="1:12">
      <c r="A37" s="78">
        <f t="shared" si="29"/>
        <v>31</v>
      </c>
      <c r="B37" s="74">
        <f t="shared" si="29"/>
        <v>46173</v>
      </c>
      <c r="C37" s="74">
        <f t="shared" ref="C37" si="39">B37</f>
        <v>46173</v>
      </c>
      <c r="D37" s="75">
        <v>0</v>
      </c>
      <c r="E37" s="74">
        <f t="shared" ref="E37" si="40">C37+1</f>
        <v>46174</v>
      </c>
      <c r="F37" s="75">
        <v>0</v>
      </c>
      <c r="G37" s="76">
        <f t="shared" ref="G37" si="41">IFERROR(((E37-C37)+(F37-D37)),"")</f>
        <v>1</v>
      </c>
      <c r="H37" s="77">
        <f t="shared" si="4"/>
        <v>2052314.39</v>
      </c>
      <c r="I37" s="77">
        <v>2052314.39</v>
      </c>
      <c r="J37" s="77">
        <f t="shared" ref="J37" si="42">I37-H37</f>
        <v>0</v>
      </c>
      <c r="K37" s="91">
        <f t="shared" ref="K37" si="43">J37/24</f>
        <v>0</v>
      </c>
      <c r="L37" s="612" t="s">
        <v>164</v>
      </c>
    </row>
    <row r="38" spans="1:12">
      <c r="A38" s="79"/>
      <c r="B38" s="20"/>
      <c r="C38" s="20"/>
      <c r="D38" s="80"/>
      <c r="E38" s="20"/>
      <c r="F38" s="80"/>
      <c r="G38" s="80"/>
      <c r="H38" s="92"/>
      <c r="I38" s="92"/>
      <c r="J38" s="92"/>
      <c r="K38" s="40"/>
      <c r="L38" s="4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217973.44999999995</v>
      </c>
      <c r="K39" s="93">
        <f>AVERAGE(K7:K34)</f>
        <v>324.36525297619039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11.584473320578228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0F00-000000000000}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0"/>
  <sheetViews>
    <sheetView zoomScale="90" zoomScaleNormal="90" workbookViewId="0">
      <pane ySplit="6" topLeftCell="A22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2.109375" style="1" customWidth="1"/>
    <col min="9" max="9" width="14.332031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160</v>
      </c>
      <c r="D2" s="5"/>
      <c r="E2" s="5"/>
      <c r="F2" s="5"/>
      <c r="G2" s="5"/>
      <c r="H2" s="5"/>
      <c r="I2" s="5"/>
      <c r="J2" s="5"/>
      <c r="K2" s="5"/>
      <c r="L2" s="90" t="s">
        <v>147</v>
      </c>
    </row>
    <row r="3" spans="1:12"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46143</v>
      </c>
      <c r="D4" s="8"/>
      <c r="E4" s="5"/>
      <c r="F4" s="5"/>
      <c r="G4" s="5"/>
      <c r="H4" s="5"/>
      <c r="I4" s="5"/>
      <c r="J4" s="5" t="s">
        <v>148</v>
      </c>
      <c r="K4" s="28">
        <f>MAX(K7:K34)</f>
        <v>33.982916666665311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199">
        <v>0</v>
      </c>
      <c r="E7" s="73">
        <f>C7+1</f>
        <v>46144</v>
      </c>
      <c r="F7" s="199">
        <v>0</v>
      </c>
      <c r="G7" s="76">
        <f>IFERROR(((E7-C7)+(F7-D7)),"")</f>
        <v>1</v>
      </c>
      <c r="H7" s="200">
        <v>645908.03</v>
      </c>
      <c r="I7" s="200">
        <v>646165.09</v>
      </c>
      <c r="J7" s="77">
        <f t="shared" ref="J7" si="0">I7-H7</f>
        <v>257.05999999993946</v>
      </c>
      <c r="K7" s="91">
        <f t="shared" ref="K7" si="1">J7/24</f>
        <v>10.710833333330811</v>
      </c>
      <c r="L7" s="99"/>
    </row>
    <row r="8" spans="1:12">
      <c r="A8" s="78">
        <f>A7+1</f>
        <v>2</v>
      </c>
      <c r="B8" s="74">
        <f>B7+1</f>
        <v>46144</v>
      </c>
      <c r="C8" s="74">
        <f>B8</f>
        <v>46144</v>
      </c>
      <c r="D8" s="75">
        <v>0</v>
      </c>
      <c r="E8" s="74">
        <f>C8+1</f>
        <v>46145</v>
      </c>
      <c r="F8" s="75">
        <v>0</v>
      </c>
      <c r="G8" s="76">
        <f>IFERROR(((E8-C8)+(F8-D8)),"")</f>
        <v>1</v>
      </c>
      <c r="H8" s="77">
        <f>I7</f>
        <v>646165.09</v>
      </c>
      <c r="I8" s="77">
        <v>646570.34</v>
      </c>
      <c r="J8" s="77">
        <f t="shared" ref="J8" si="2">I8-H8</f>
        <v>405.25</v>
      </c>
      <c r="K8" s="91">
        <f t="shared" ref="K8" si="3">J8/24</f>
        <v>16.885416666666668</v>
      </c>
      <c r="L8" s="101"/>
    </row>
    <row r="9" spans="1:12">
      <c r="A9" s="78">
        <f t="shared" ref="A9:B20" si="4">A8+1</f>
        <v>3</v>
      </c>
      <c r="B9" s="74">
        <f t="shared" si="4"/>
        <v>46145</v>
      </c>
      <c r="C9" s="74">
        <f t="shared" ref="C9:C31" si="5">B9</f>
        <v>46145</v>
      </c>
      <c r="D9" s="75">
        <v>0</v>
      </c>
      <c r="E9" s="74">
        <f t="shared" ref="E9:E31" si="6">C9+1</f>
        <v>46146</v>
      </c>
      <c r="F9" s="75">
        <v>0</v>
      </c>
      <c r="G9" s="76">
        <f t="shared" ref="G9:G31" si="7">IFERROR(((E9-C9)+(F9-D9)),"")</f>
        <v>1</v>
      </c>
      <c r="H9" s="77">
        <f>I8</f>
        <v>646570.34</v>
      </c>
      <c r="I9" s="77">
        <v>647027.32999999996</v>
      </c>
      <c r="J9" s="77">
        <f t="shared" ref="J9" si="8">I9-H9</f>
        <v>456.98999999999069</v>
      </c>
      <c r="K9" s="91">
        <f t="shared" ref="K9" si="9">J9/24</f>
        <v>19.041249999999611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5"/>
        <v>46146</v>
      </c>
      <c r="D10" s="75">
        <v>0</v>
      </c>
      <c r="E10" s="74">
        <f t="shared" si="6"/>
        <v>46147</v>
      </c>
      <c r="F10" s="75">
        <v>0</v>
      </c>
      <c r="G10" s="76">
        <f t="shared" si="7"/>
        <v>1</v>
      </c>
      <c r="H10" s="571">
        <f>I9</f>
        <v>647027.32999999996</v>
      </c>
      <c r="I10" s="571">
        <v>647769.18000000005</v>
      </c>
      <c r="J10" s="77">
        <f t="shared" ref="J10:J11" si="10">I10-H10</f>
        <v>741.85000000009313</v>
      </c>
      <c r="K10" s="91">
        <f t="shared" ref="K10:K11" si="11">J10/24</f>
        <v>30.910416666670546</v>
      </c>
      <c r="L10" s="101"/>
    </row>
    <row r="11" spans="1:12">
      <c r="A11" s="78">
        <f t="shared" si="4"/>
        <v>5</v>
      </c>
      <c r="B11" s="74">
        <f t="shared" si="4"/>
        <v>46147</v>
      </c>
      <c r="C11" s="74">
        <f t="shared" si="5"/>
        <v>46147</v>
      </c>
      <c r="D11" s="75">
        <v>0</v>
      </c>
      <c r="E11" s="74">
        <f t="shared" si="6"/>
        <v>46148</v>
      </c>
      <c r="F11" s="75">
        <v>0</v>
      </c>
      <c r="G11" s="76">
        <f t="shared" si="7"/>
        <v>1</v>
      </c>
      <c r="H11" s="571">
        <v>647769.18000000005</v>
      </c>
      <c r="I11" s="571">
        <v>648539.78</v>
      </c>
      <c r="J11" s="77">
        <f t="shared" si="10"/>
        <v>770.59999999997672</v>
      </c>
      <c r="K11" s="91">
        <f t="shared" si="11"/>
        <v>32.108333333332361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5"/>
        <v>46148</v>
      </c>
      <c r="D12" s="75">
        <v>0</v>
      </c>
      <c r="E12" s="74">
        <f t="shared" si="6"/>
        <v>46149</v>
      </c>
      <c r="F12" s="75">
        <v>0</v>
      </c>
      <c r="G12" s="76">
        <f t="shared" si="7"/>
        <v>1</v>
      </c>
      <c r="H12" s="571">
        <f>I11</f>
        <v>648539.78</v>
      </c>
      <c r="I12" s="571">
        <v>649349.51</v>
      </c>
      <c r="J12" s="77">
        <f t="shared" ref="J12" si="12">I12-H12</f>
        <v>809.72999999998137</v>
      </c>
      <c r="K12" s="91">
        <f t="shared" ref="K12" si="13">J12/24</f>
        <v>33.738749999999222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5"/>
        <v>46149</v>
      </c>
      <c r="D13" s="75">
        <v>0</v>
      </c>
      <c r="E13" s="74">
        <f t="shared" si="6"/>
        <v>46150</v>
      </c>
      <c r="F13" s="75">
        <v>0</v>
      </c>
      <c r="G13" s="76">
        <f t="shared" si="7"/>
        <v>1</v>
      </c>
      <c r="H13" s="571">
        <f t="shared" ref="H13:H37" si="14">I12</f>
        <v>649349.51</v>
      </c>
      <c r="I13" s="571">
        <v>650129.4</v>
      </c>
      <c r="J13" s="77">
        <f t="shared" ref="J13" si="15">I13-H13</f>
        <v>779.89000000001397</v>
      </c>
      <c r="K13" s="91">
        <f t="shared" ref="K13" si="16">J13/24</f>
        <v>32.495416666667246</v>
      </c>
      <c r="L13" s="36"/>
    </row>
    <row r="14" spans="1:12">
      <c r="A14" s="78">
        <f t="shared" si="4"/>
        <v>8</v>
      </c>
      <c r="B14" s="74">
        <f t="shared" si="4"/>
        <v>46150</v>
      </c>
      <c r="C14" s="74">
        <f t="shared" si="5"/>
        <v>46150</v>
      </c>
      <c r="D14" s="75">
        <v>0</v>
      </c>
      <c r="E14" s="74">
        <f t="shared" si="6"/>
        <v>46151</v>
      </c>
      <c r="F14" s="75">
        <v>0</v>
      </c>
      <c r="G14" s="76">
        <f t="shared" si="7"/>
        <v>1</v>
      </c>
      <c r="H14" s="571">
        <f t="shared" si="14"/>
        <v>650129.4</v>
      </c>
      <c r="I14" s="571">
        <v>650822.67000000004</v>
      </c>
      <c r="J14" s="77">
        <f t="shared" ref="J14" si="17">I14-H14</f>
        <v>693.27000000001863</v>
      </c>
      <c r="K14" s="91">
        <f t="shared" ref="K14" si="18">J14/24</f>
        <v>28.886250000000775</v>
      </c>
      <c r="L14" s="36"/>
    </row>
    <row r="15" spans="1:12">
      <c r="A15" s="78">
        <f t="shared" si="4"/>
        <v>9</v>
      </c>
      <c r="B15" s="74">
        <f t="shared" si="4"/>
        <v>46151</v>
      </c>
      <c r="C15" s="74">
        <f t="shared" si="5"/>
        <v>46151</v>
      </c>
      <c r="D15" s="75">
        <v>0</v>
      </c>
      <c r="E15" s="74">
        <f t="shared" si="6"/>
        <v>46152</v>
      </c>
      <c r="F15" s="75">
        <v>0</v>
      </c>
      <c r="G15" s="76">
        <f t="shared" si="7"/>
        <v>1</v>
      </c>
      <c r="H15" s="571">
        <f t="shared" si="14"/>
        <v>650822.67000000004</v>
      </c>
      <c r="I15" s="571">
        <v>651286.57999999996</v>
      </c>
      <c r="J15" s="77">
        <f t="shared" ref="J15:J36" si="19">I15-H15</f>
        <v>463.90999999991618</v>
      </c>
      <c r="K15" s="91">
        <f t="shared" ref="K15:K36" si="20">J15/24</f>
        <v>19.32958333332984</v>
      </c>
      <c r="L15" s="36"/>
    </row>
    <row r="16" spans="1:12">
      <c r="A16" s="78">
        <f t="shared" si="4"/>
        <v>10</v>
      </c>
      <c r="B16" s="74">
        <f t="shared" si="4"/>
        <v>46152</v>
      </c>
      <c r="C16" s="74">
        <f t="shared" si="5"/>
        <v>46152</v>
      </c>
      <c r="D16" s="75">
        <v>0</v>
      </c>
      <c r="E16" s="74">
        <f t="shared" si="6"/>
        <v>46153</v>
      </c>
      <c r="F16" s="75">
        <v>0</v>
      </c>
      <c r="G16" s="76">
        <f t="shared" si="7"/>
        <v>1</v>
      </c>
      <c r="H16" s="571">
        <f t="shared" si="14"/>
        <v>651286.57999999996</v>
      </c>
      <c r="I16" s="571">
        <v>651618.18000000005</v>
      </c>
      <c r="J16" s="77">
        <f t="shared" si="19"/>
        <v>331.60000000009313</v>
      </c>
      <c r="K16" s="91">
        <f t="shared" si="20"/>
        <v>13.816666666670548</v>
      </c>
      <c r="L16" s="36"/>
    </row>
    <row r="17" spans="1:14">
      <c r="A17" s="78">
        <f t="shared" si="4"/>
        <v>11</v>
      </c>
      <c r="B17" s="74">
        <f t="shared" si="4"/>
        <v>46153</v>
      </c>
      <c r="C17" s="74">
        <f t="shared" si="5"/>
        <v>46153</v>
      </c>
      <c r="D17" s="75">
        <v>0</v>
      </c>
      <c r="E17" s="74">
        <f t="shared" si="6"/>
        <v>46154</v>
      </c>
      <c r="F17" s="75">
        <v>0</v>
      </c>
      <c r="G17" s="76">
        <f t="shared" si="7"/>
        <v>1</v>
      </c>
      <c r="H17" s="571">
        <f t="shared" si="14"/>
        <v>651618.18000000005</v>
      </c>
      <c r="I17" s="571">
        <v>652433.77</v>
      </c>
      <c r="J17" s="77">
        <f t="shared" si="19"/>
        <v>815.5899999999674</v>
      </c>
      <c r="K17" s="91">
        <f t="shared" si="20"/>
        <v>33.982916666665311</v>
      </c>
      <c r="L17" s="36"/>
    </row>
    <row r="18" spans="1:14">
      <c r="A18" s="78">
        <f t="shared" si="4"/>
        <v>12</v>
      </c>
      <c r="B18" s="74">
        <f t="shared" si="4"/>
        <v>46154</v>
      </c>
      <c r="C18" s="74">
        <f t="shared" si="5"/>
        <v>46154</v>
      </c>
      <c r="D18" s="75">
        <v>0</v>
      </c>
      <c r="E18" s="74">
        <f t="shared" si="6"/>
        <v>46155</v>
      </c>
      <c r="F18" s="75">
        <v>0</v>
      </c>
      <c r="G18" s="76">
        <f t="shared" si="7"/>
        <v>1</v>
      </c>
      <c r="H18" s="571">
        <f t="shared" si="14"/>
        <v>652433.77</v>
      </c>
      <c r="I18" s="77">
        <v>653244.82999999996</v>
      </c>
      <c r="J18" s="77">
        <f t="shared" si="19"/>
        <v>811.05999999993946</v>
      </c>
      <c r="K18" s="91">
        <f t="shared" si="20"/>
        <v>33.794166666664147</v>
      </c>
      <c r="L18" s="36"/>
      <c r="N18" s="3"/>
    </row>
    <row r="19" spans="1:14">
      <c r="A19" s="78">
        <f t="shared" si="4"/>
        <v>13</v>
      </c>
      <c r="B19" s="74">
        <f t="shared" si="4"/>
        <v>46155</v>
      </c>
      <c r="C19" s="74">
        <f t="shared" si="5"/>
        <v>46155</v>
      </c>
      <c r="D19" s="75">
        <v>0</v>
      </c>
      <c r="E19" s="74">
        <f t="shared" si="6"/>
        <v>46156</v>
      </c>
      <c r="F19" s="75">
        <v>0</v>
      </c>
      <c r="G19" s="76">
        <f t="shared" si="7"/>
        <v>1</v>
      </c>
      <c r="H19" s="571">
        <f t="shared" si="14"/>
        <v>653244.82999999996</v>
      </c>
      <c r="I19" s="77">
        <v>653919.44999999995</v>
      </c>
      <c r="J19" s="77">
        <f t="shared" si="19"/>
        <v>674.61999999999534</v>
      </c>
      <c r="K19" s="91">
        <f t="shared" si="20"/>
        <v>28.109166666666471</v>
      </c>
      <c r="L19" s="36"/>
    </row>
    <row r="20" spans="1:14">
      <c r="A20" s="78">
        <f t="shared" si="4"/>
        <v>14</v>
      </c>
      <c r="B20" s="74">
        <f t="shared" si="4"/>
        <v>46156</v>
      </c>
      <c r="C20" s="74">
        <f t="shared" si="5"/>
        <v>46156</v>
      </c>
      <c r="D20" s="75">
        <v>0</v>
      </c>
      <c r="E20" s="74">
        <f t="shared" si="6"/>
        <v>46157</v>
      </c>
      <c r="F20" s="75">
        <v>0</v>
      </c>
      <c r="G20" s="76">
        <f t="shared" si="7"/>
        <v>1</v>
      </c>
      <c r="H20" s="571">
        <f t="shared" si="14"/>
        <v>653919.44999999995</v>
      </c>
      <c r="I20" s="77">
        <v>654349.43999999994</v>
      </c>
      <c r="J20" s="77">
        <f t="shared" si="19"/>
        <v>429.98999999999069</v>
      </c>
      <c r="K20" s="91">
        <f t="shared" si="20"/>
        <v>17.916249999999611</v>
      </c>
      <c r="L20" s="101"/>
    </row>
    <row r="21" spans="1:14">
      <c r="A21" s="78">
        <f t="shared" ref="A21:B25" si="21">A20+1</f>
        <v>15</v>
      </c>
      <c r="B21" s="74">
        <f t="shared" si="21"/>
        <v>46157</v>
      </c>
      <c r="C21" s="74">
        <f t="shared" si="5"/>
        <v>46157</v>
      </c>
      <c r="D21" s="75">
        <v>0</v>
      </c>
      <c r="E21" s="74">
        <f t="shared" si="6"/>
        <v>46158</v>
      </c>
      <c r="F21" s="75">
        <v>0</v>
      </c>
      <c r="G21" s="76">
        <f t="shared" si="7"/>
        <v>1</v>
      </c>
      <c r="H21" s="571">
        <f t="shared" si="14"/>
        <v>654349.43999999994</v>
      </c>
      <c r="I21" s="77">
        <v>655134.68000000005</v>
      </c>
      <c r="J21" s="77">
        <f t="shared" si="19"/>
        <v>785.2400000001071</v>
      </c>
      <c r="K21" s="91">
        <f t="shared" si="20"/>
        <v>32.718333333337796</v>
      </c>
      <c r="L21" s="101"/>
    </row>
    <row r="22" spans="1:14">
      <c r="A22" s="78">
        <f t="shared" si="21"/>
        <v>16</v>
      </c>
      <c r="B22" s="74">
        <f t="shared" si="21"/>
        <v>46158</v>
      </c>
      <c r="C22" s="74">
        <f t="shared" si="5"/>
        <v>46158</v>
      </c>
      <c r="D22" s="75">
        <v>0</v>
      </c>
      <c r="E22" s="74">
        <f t="shared" si="6"/>
        <v>46159</v>
      </c>
      <c r="F22" s="75">
        <v>0</v>
      </c>
      <c r="G22" s="76">
        <f t="shared" si="7"/>
        <v>1</v>
      </c>
      <c r="H22" s="571">
        <f t="shared" si="14"/>
        <v>655134.68000000005</v>
      </c>
      <c r="I22" s="77">
        <v>655662.99</v>
      </c>
      <c r="J22" s="77">
        <f t="shared" si="19"/>
        <v>528.30999999993946</v>
      </c>
      <c r="K22" s="91">
        <f t="shared" si="20"/>
        <v>22.012916666664143</v>
      </c>
      <c r="L22" s="101"/>
    </row>
    <row r="23" spans="1:14">
      <c r="A23" s="78">
        <f t="shared" si="21"/>
        <v>17</v>
      </c>
      <c r="B23" s="74">
        <f t="shared" si="21"/>
        <v>46159</v>
      </c>
      <c r="C23" s="74">
        <f t="shared" si="5"/>
        <v>46159</v>
      </c>
      <c r="D23" s="75">
        <v>0</v>
      </c>
      <c r="E23" s="74">
        <f t="shared" si="6"/>
        <v>46160</v>
      </c>
      <c r="F23" s="75">
        <v>0</v>
      </c>
      <c r="G23" s="76">
        <f t="shared" si="7"/>
        <v>1</v>
      </c>
      <c r="H23" s="571">
        <f t="shared" si="14"/>
        <v>655662.99</v>
      </c>
      <c r="I23" s="77">
        <v>656102.68000000005</v>
      </c>
      <c r="J23" s="77">
        <f t="shared" si="19"/>
        <v>439.69000000006054</v>
      </c>
      <c r="K23" s="91">
        <f t="shared" si="20"/>
        <v>18.320416666669189</v>
      </c>
      <c r="L23" s="101"/>
    </row>
    <row r="24" spans="1:14">
      <c r="A24" s="78">
        <f t="shared" si="21"/>
        <v>18</v>
      </c>
      <c r="B24" s="74">
        <f t="shared" si="21"/>
        <v>46160</v>
      </c>
      <c r="C24" s="74">
        <f t="shared" si="5"/>
        <v>46160</v>
      </c>
      <c r="D24" s="75">
        <v>0</v>
      </c>
      <c r="E24" s="74">
        <f t="shared" si="6"/>
        <v>46161</v>
      </c>
      <c r="F24" s="75">
        <v>0</v>
      </c>
      <c r="G24" s="76">
        <f t="shared" si="7"/>
        <v>1</v>
      </c>
      <c r="H24" s="571">
        <f t="shared" si="14"/>
        <v>656102.68000000005</v>
      </c>
      <c r="I24" s="77">
        <v>656881.88</v>
      </c>
      <c r="J24" s="77">
        <f t="shared" si="19"/>
        <v>779.19999999995343</v>
      </c>
      <c r="K24" s="91">
        <f t="shared" si="20"/>
        <v>32.466666666664729</v>
      </c>
      <c r="L24" s="101"/>
    </row>
    <row r="25" spans="1:14">
      <c r="A25" s="78">
        <f t="shared" si="21"/>
        <v>19</v>
      </c>
      <c r="B25" s="74">
        <f t="shared" si="21"/>
        <v>46161</v>
      </c>
      <c r="C25" s="74">
        <f t="shared" si="5"/>
        <v>46161</v>
      </c>
      <c r="D25" s="75">
        <v>0</v>
      </c>
      <c r="E25" s="74">
        <f t="shared" si="6"/>
        <v>46162</v>
      </c>
      <c r="F25" s="75">
        <v>0</v>
      </c>
      <c r="G25" s="76">
        <f t="shared" si="7"/>
        <v>1</v>
      </c>
      <c r="H25" s="571">
        <f t="shared" si="14"/>
        <v>656881.88</v>
      </c>
      <c r="I25" s="77">
        <v>657635.83999999997</v>
      </c>
      <c r="J25" s="77">
        <f t="shared" si="19"/>
        <v>753.95999999996275</v>
      </c>
      <c r="K25" s="91">
        <f t="shared" si="20"/>
        <v>31.414999999998447</v>
      </c>
      <c r="L25" s="36"/>
    </row>
    <row r="26" spans="1:14">
      <c r="A26" s="78">
        <f t="shared" ref="A26:B28" si="22">A25+1</f>
        <v>20</v>
      </c>
      <c r="B26" s="74">
        <f t="shared" si="22"/>
        <v>46162</v>
      </c>
      <c r="C26" s="74">
        <f t="shared" si="5"/>
        <v>46162</v>
      </c>
      <c r="D26" s="75">
        <v>0</v>
      </c>
      <c r="E26" s="74">
        <f t="shared" si="6"/>
        <v>46163</v>
      </c>
      <c r="F26" s="75">
        <v>0</v>
      </c>
      <c r="G26" s="76">
        <f t="shared" si="7"/>
        <v>1</v>
      </c>
      <c r="H26" s="571">
        <f t="shared" si="14"/>
        <v>657635.83999999997</v>
      </c>
      <c r="I26" s="77">
        <v>658351.27</v>
      </c>
      <c r="J26" s="77">
        <f t="shared" si="19"/>
        <v>715.43000000005122</v>
      </c>
      <c r="K26" s="91">
        <f t="shared" si="20"/>
        <v>29.809583333335468</v>
      </c>
      <c r="L26" s="36"/>
    </row>
    <row r="27" spans="1:14">
      <c r="A27" s="78">
        <f t="shared" si="22"/>
        <v>21</v>
      </c>
      <c r="B27" s="74">
        <f t="shared" si="22"/>
        <v>46163</v>
      </c>
      <c r="C27" s="74">
        <f t="shared" si="5"/>
        <v>46163</v>
      </c>
      <c r="D27" s="75">
        <v>0</v>
      </c>
      <c r="E27" s="74">
        <f t="shared" si="6"/>
        <v>46164</v>
      </c>
      <c r="F27" s="75">
        <v>0</v>
      </c>
      <c r="G27" s="76">
        <f t="shared" si="7"/>
        <v>1</v>
      </c>
      <c r="H27" s="571">
        <f t="shared" si="14"/>
        <v>658351.27</v>
      </c>
      <c r="I27" s="602">
        <v>659059.9</v>
      </c>
      <c r="J27" s="77">
        <f t="shared" si="19"/>
        <v>708.63000000000466</v>
      </c>
      <c r="K27" s="91">
        <f t="shared" si="20"/>
        <v>29.526250000000193</v>
      </c>
      <c r="L27" s="36"/>
    </row>
    <row r="28" spans="1:14">
      <c r="A28" s="78">
        <f t="shared" si="22"/>
        <v>22</v>
      </c>
      <c r="B28" s="74">
        <f t="shared" si="22"/>
        <v>46164</v>
      </c>
      <c r="C28" s="74">
        <f t="shared" si="5"/>
        <v>46164</v>
      </c>
      <c r="D28" s="75">
        <v>0</v>
      </c>
      <c r="E28" s="74">
        <f t="shared" si="6"/>
        <v>46165</v>
      </c>
      <c r="F28" s="75">
        <v>0</v>
      </c>
      <c r="G28" s="76">
        <f t="shared" si="7"/>
        <v>1</v>
      </c>
      <c r="H28" s="571">
        <f t="shared" si="14"/>
        <v>659059.9</v>
      </c>
      <c r="I28" s="77">
        <v>659724.62</v>
      </c>
      <c r="J28" s="77">
        <f t="shared" si="19"/>
        <v>664.71999999997206</v>
      </c>
      <c r="K28" s="91">
        <f t="shared" si="20"/>
        <v>27.696666666665504</v>
      </c>
      <c r="L28" s="36"/>
    </row>
    <row r="29" spans="1:14">
      <c r="A29" s="78">
        <f t="shared" ref="A29:A37" si="23">A28+1</f>
        <v>23</v>
      </c>
      <c r="B29" s="74">
        <f t="shared" ref="B29:B37" si="24">B28+1</f>
        <v>46165</v>
      </c>
      <c r="C29" s="74">
        <f t="shared" si="5"/>
        <v>46165</v>
      </c>
      <c r="D29" s="75">
        <v>0</v>
      </c>
      <c r="E29" s="74">
        <f t="shared" si="6"/>
        <v>46166</v>
      </c>
      <c r="F29" s="75">
        <v>0</v>
      </c>
      <c r="G29" s="76">
        <f t="shared" si="7"/>
        <v>1</v>
      </c>
      <c r="H29" s="571">
        <f t="shared" si="14"/>
        <v>659724.62</v>
      </c>
      <c r="I29" s="77">
        <v>660084.82999999996</v>
      </c>
      <c r="J29" s="77">
        <f t="shared" si="19"/>
        <v>360.20999999996275</v>
      </c>
      <c r="K29" s="91">
        <f t="shared" si="20"/>
        <v>15.008749999998448</v>
      </c>
      <c r="L29" s="36"/>
    </row>
    <row r="30" spans="1:14">
      <c r="A30" s="78">
        <f t="shared" si="23"/>
        <v>24</v>
      </c>
      <c r="B30" s="74">
        <f t="shared" si="24"/>
        <v>46166</v>
      </c>
      <c r="C30" s="74">
        <f t="shared" si="5"/>
        <v>46166</v>
      </c>
      <c r="D30" s="75">
        <v>0</v>
      </c>
      <c r="E30" s="74">
        <f t="shared" si="6"/>
        <v>46167</v>
      </c>
      <c r="F30" s="75">
        <v>0</v>
      </c>
      <c r="G30" s="76">
        <f t="shared" si="7"/>
        <v>1</v>
      </c>
      <c r="H30" s="571">
        <f t="shared" si="14"/>
        <v>660084.82999999996</v>
      </c>
      <c r="I30" s="77">
        <v>660526.23</v>
      </c>
      <c r="J30" s="77">
        <f t="shared" si="19"/>
        <v>441.40000000002328</v>
      </c>
      <c r="K30" s="91">
        <f t="shared" si="20"/>
        <v>18.391666666667636</v>
      </c>
      <c r="L30" s="101"/>
    </row>
    <row r="31" spans="1:14">
      <c r="A31" s="78">
        <f t="shared" si="23"/>
        <v>25</v>
      </c>
      <c r="B31" s="74">
        <f t="shared" si="24"/>
        <v>46167</v>
      </c>
      <c r="C31" s="74">
        <f t="shared" si="5"/>
        <v>46167</v>
      </c>
      <c r="D31" s="75">
        <v>0</v>
      </c>
      <c r="E31" s="74">
        <f t="shared" si="6"/>
        <v>46168</v>
      </c>
      <c r="F31" s="75">
        <v>0</v>
      </c>
      <c r="G31" s="76">
        <f t="shared" si="7"/>
        <v>1</v>
      </c>
      <c r="H31" s="571">
        <f t="shared" si="14"/>
        <v>660526.23</v>
      </c>
      <c r="I31" s="77">
        <v>661314.85</v>
      </c>
      <c r="J31" s="77">
        <f t="shared" si="19"/>
        <v>788.61999999999534</v>
      </c>
      <c r="K31" s="91">
        <f t="shared" si="20"/>
        <v>32.859166666666475</v>
      </c>
      <c r="L31" s="101"/>
    </row>
    <row r="32" spans="1:14">
      <c r="A32" s="78">
        <f t="shared" si="23"/>
        <v>26</v>
      </c>
      <c r="B32" s="74">
        <f t="shared" si="24"/>
        <v>46168</v>
      </c>
      <c r="C32" s="74">
        <f t="shared" ref="C32:C34" si="25">B32</f>
        <v>46168</v>
      </c>
      <c r="D32" s="75">
        <v>0</v>
      </c>
      <c r="E32" s="74">
        <f t="shared" ref="E32:E34" si="26">C32+1</f>
        <v>46169</v>
      </c>
      <c r="F32" s="75">
        <v>0</v>
      </c>
      <c r="G32" s="76">
        <f t="shared" ref="G32:G34" si="27">IFERROR(((E32-C32)+(F32-D32)),"")</f>
        <v>1</v>
      </c>
      <c r="H32" s="571">
        <f t="shared" si="14"/>
        <v>661314.85</v>
      </c>
      <c r="I32" s="77">
        <v>661854.18000000005</v>
      </c>
      <c r="J32" s="77">
        <f t="shared" si="19"/>
        <v>539.33000000007451</v>
      </c>
      <c r="K32" s="91">
        <f t="shared" si="20"/>
        <v>22.472083333336439</v>
      </c>
      <c r="L32" s="101"/>
    </row>
    <row r="33" spans="1:12">
      <c r="A33" s="78">
        <f t="shared" si="23"/>
        <v>27</v>
      </c>
      <c r="B33" s="74">
        <f t="shared" si="24"/>
        <v>46169</v>
      </c>
      <c r="C33" s="74">
        <f t="shared" si="25"/>
        <v>46169</v>
      </c>
      <c r="D33" s="75">
        <v>0</v>
      </c>
      <c r="E33" s="74">
        <f t="shared" si="26"/>
        <v>46170</v>
      </c>
      <c r="F33" s="75">
        <v>0</v>
      </c>
      <c r="G33" s="76">
        <f t="shared" si="27"/>
        <v>1</v>
      </c>
      <c r="H33" s="571">
        <f t="shared" si="14"/>
        <v>661854.18000000005</v>
      </c>
      <c r="I33" s="77">
        <v>662204.18999999994</v>
      </c>
      <c r="J33" s="77">
        <f t="shared" si="19"/>
        <v>350.0099999998929</v>
      </c>
      <c r="K33" s="91">
        <f t="shared" si="20"/>
        <v>14.583749999995538</v>
      </c>
      <c r="L33" s="101"/>
    </row>
    <row r="34" spans="1:12">
      <c r="A34" s="78">
        <f t="shared" si="23"/>
        <v>28</v>
      </c>
      <c r="B34" s="74">
        <f t="shared" si="24"/>
        <v>46170</v>
      </c>
      <c r="C34" s="74">
        <f t="shared" si="25"/>
        <v>46170</v>
      </c>
      <c r="D34" s="75">
        <v>0</v>
      </c>
      <c r="E34" s="74">
        <f t="shared" si="26"/>
        <v>46171</v>
      </c>
      <c r="F34" s="75">
        <v>0</v>
      </c>
      <c r="G34" s="76">
        <f t="shared" si="27"/>
        <v>1</v>
      </c>
      <c r="H34" s="571">
        <f t="shared" si="14"/>
        <v>662204.18999999994</v>
      </c>
      <c r="I34" s="200">
        <v>662933.43999999994</v>
      </c>
      <c r="J34" s="77">
        <f t="shared" si="19"/>
        <v>729.25</v>
      </c>
      <c r="K34" s="91">
        <f t="shared" si="20"/>
        <v>30.385416666666668</v>
      </c>
      <c r="L34" s="36"/>
    </row>
    <row r="35" spans="1:12">
      <c r="A35" s="78">
        <f t="shared" si="23"/>
        <v>29</v>
      </c>
      <c r="B35" s="74">
        <f t="shared" si="24"/>
        <v>46171</v>
      </c>
      <c r="C35" s="74">
        <f t="shared" ref="C35" si="28">B35</f>
        <v>46171</v>
      </c>
      <c r="D35" s="75">
        <v>0</v>
      </c>
      <c r="E35" s="74">
        <f t="shared" ref="E35" si="29">C35+1</f>
        <v>46172</v>
      </c>
      <c r="F35" s="75">
        <v>0</v>
      </c>
      <c r="G35" s="76">
        <f t="shared" ref="G35" si="30">IFERROR(((E35-C35)+(F35-D35)),"")</f>
        <v>1</v>
      </c>
      <c r="H35" s="571">
        <f t="shared" si="14"/>
        <v>662933.43999999994</v>
      </c>
      <c r="I35" s="200">
        <v>663630.46</v>
      </c>
      <c r="J35" s="77">
        <f t="shared" si="19"/>
        <v>697.02000000001863</v>
      </c>
      <c r="K35" s="91">
        <f t="shared" si="20"/>
        <v>29.042500000000775</v>
      </c>
      <c r="L35" s="36"/>
    </row>
    <row r="36" spans="1:12">
      <c r="A36" s="78">
        <f t="shared" si="23"/>
        <v>30</v>
      </c>
      <c r="B36" s="74">
        <f t="shared" si="24"/>
        <v>46172</v>
      </c>
      <c r="C36" s="74">
        <f t="shared" ref="C36" si="31">B36</f>
        <v>46172</v>
      </c>
      <c r="D36" s="75">
        <v>0</v>
      </c>
      <c r="E36" s="74">
        <f t="shared" ref="E36" si="32">C36+1</f>
        <v>46173</v>
      </c>
      <c r="F36" s="75">
        <v>0</v>
      </c>
      <c r="G36" s="76">
        <f t="shared" ref="G36" si="33">IFERROR(((E36-C36)+(F36-D36)),"")</f>
        <v>1</v>
      </c>
      <c r="H36" s="571">
        <f t="shared" si="14"/>
        <v>663630.46</v>
      </c>
      <c r="I36" s="200">
        <v>663985.32999999996</v>
      </c>
      <c r="J36" s="77">
        <f t="shared" si="19"/>
        <v>354.86999999999534</v>
      </c>
      <c r="K36" s="91">
        <f t="shared" si="20"/>
        <v>14.786249999999805</v>
      </c>
      <c r="L36" s="36"/>
    </row>
    <row r="37" spans="1:12">
      <c r="A37" s="78">
        <f t="shared" si="23"/>
        <v>31</v>
      </c>
      <c r="B37" s="74">
        <f t="shared" si="24"/>
        <v>46173</v>
      </c>
      <c r="C37" s="74">
        <f t="shared" ref="C37" si="34">B37</f>
        <v>46173</v>
      </c>
      <c r="D37" s="75">
        <v>0</v>
      </c>
      <c r="E37" s="74">
        <f t="shared" ref="E37" si="35">C37+1</f>
        <v>46174</v>
      </c>
      <c r="F37" s="75">
        <v>0</v>
      </c>
      <c r="G37" s="76">
        <f t="shared" ref="G37" si="36">IFERROR(((E37-C37)+(F37-D37)),"")</f>
        <v>1</v>
      </c>
      <c r="H37" s="571">
        <f t="shared" si="14"/>
        <v>663985.32999999996</v>
      </c>
      <c r="I37" s="200">
        <v>664189.68999999994</v>
      </c>
      <c r="J37" s="77">
        <f t="shared" ref="J37" si="37">I37-H37</f>
        <v>204.35999999998603</v>
      </c>
      <c r="K37" s="91">
        <f t="shared" ref="K37" si="38">J37/24</f>
        <v>8.5149999999994179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220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18281.659999999916</v>
      </c>
      <c r="K39" s="93">
        <f>AVERAGE(K7:K38)</f>
        <v>24.572123655913863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0.79264915019076976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000-000000000000}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40"/>
  <sheetViews>
    <sheetView zoomScale="90" zoomScaleNormal="90" workbookViewId="0">
      <pane ySplit="6" topLeftCell="A19" activePane="bottomLeft" state="frozen"/>
      <selection pane="bottomLeft" activeCell="H36" sqref="H3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4.33203125" style="1" customWidth="1"/>
    <col min="10" max="10" width="11.5546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11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46143</v>
      </c>
      <c r="D4" s="8"/>
      <c r="E4" s="5"/>
      <c r="F4" s="5"/>
      <c r="G4" s="5"/>
      <c r="H4" s="5"/>
      <c r="I4" s="5"/>
      <c r="J4" s="5" t="s">
        <v>148</v>
      </c>
      <c r="K4" s="28">
        <f>MAX(K7:K34)</f>
        <v>211.08333333333334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199">
        <v>0</v>
      </c>
      <c r="E7" s="73">
        <f>C7+1</f>
        <v>46144</v>
      </c>
      <c r="F7" s="199">
        <v>0</v>
      </c>
      <c r="G7" s="76">
        <f>IFERROR(((E7-C7)+(F7-D7)),"")</f>
        <v>1</v>
      </c>
      <c r="H7" s="200">
        <v>2838463.1</v>
      </c>
      <c r="I7" s="200">
        <v>2838463.1</v>
      </c>
      <c r="J7" s="77">
        <f t="shared" ref="J7" si="0">I7-H7</f>
        <v>0</v>
      </c>
      <c r="K7" s="91">
        <f t="shared" ref="K7" si="1">J7/24</f>
        <v>0</v>
      </c>
      <c r="L7" s="557" t="s">
        <v>164</v>
      </c>
    </row>
    <row r="8" spans="1:12">
      <c r="A8" s="78">
        <f>A7+1</f>
        <v>2</v>
      </c>
      <c r="B8" s="74">
        <f>B7+1</f>
        <v>46144</v>
      </c>
      <c r="C8" s="74">
        <f>B8</f>
        <v>46144</v>
      </c>
      <c r="D8" s="75">
        <v>0</v>
      </c>
      <c r="E8" s="74">
        <f>C8+1</f>
        <v>46145</v>
      </c>
      <c r="F8" s="75">
        <v>0</v>
      </c>
      <c r="G8" s="76">
        <f>IFERROR(((E8-C8)+(F8-D8)),"")</f>
        <v>1</v>
      </c>
      <c r="H8" s="77">
        <f t="shared" ref="H8:H32" si="2">I7</f>
        <v>2838463.1</v>
      </c>
      <c r="I8" s="77">
        <v>2838463.1</v>
      </c>
      <c r="J8" s="77">
        <f t="shared" ref="J8" si="3">I8-H8</f>
        <v>0</v>
      </c>
      <c r="K8" s="91">
        <f t="shared" ref="K8" si="4">J8/24</f>
        <v>0</v>
      </c>
      <c r="L8" s="557" t="s">
        <v>164</v>
      </c>
    </row>
    <row r="9" spans="1:12">
      <c r="A9" s="78">
        <f t="shared" ref="A9:B24" si="5">A8+1</f>
        <v>3</v>
      </c>
      <c r="B9" s="74">
        <f t="shared" si="5"/>
        <v>46145</v>
      </c>
      <c r="C9" s="74">
        <f t="shared" ref="C9:C36" si="6">B9</f>
        <v>46145</v>
      </c>
      <c r="D9" s="75">
        <v>0</v>
      </c>
      <c r="E9" s="74">
        <f t="shared" ref="E9:E36" si="7">C9+1</f>
        <v>46146</v>
      </c>
      <c r="F9" s="75">
        <v>0</v>
      </c>
      <c r="G9" s="76">
        <f t="shared" ref="G9:G36" si="8">IFERROR(((E9-C9)+(F9-D9)),"")</f>
        <v>1</v>
      </c>
      <c r="H9" s="77">
        <f t="shared" si="2"/>
        <v>2838463.1</v>
      </c>
      <c r="I9" s="77">
        <v>2838463.1</v>
      </c>
      <c r="J9" s="77">
        <f t="shared" ref="J9" si="9">I9-H9</f>
        <v>0</v>
      </c>
      <c r="K9" s="91">
        <f t="shared" ref="K9" si="10">J9/24</f>
        <v>0</v>
      </c>
      <c r="L9" s="557" t="s">
        <v>164</v>
      </c>
    </row>
    <row r="10" spans="1:12">
      <c r="A10" s="78">
        <f t="shared" si="5"/>
        <v>4</v>
      </c>
      <c r="B10" s="74">
        <f t="shared" si="5"/>
        <v>46146</v>
      </c>
      <c r="C10" s="74">
        <f t="shared" si="6"/>
        <v>46146</v>
      </c>
      <c r="D10" s="75">
        <v>0</v>
      </c>
      <c r="E10" s="74">
        <f t="shared" si="7"/>
        <v>46147</v>
      </c>
      <c r="F10" s="75">
        <v>0</v>
      </c>
      <c r="G10" s="76">
        <f t="shared" si="8"/>
        <v>1</v>
      </c>
      <c r="H10" s="77">
        <f t="shared" si="2"/>
        <v>2838463.1</v>
      </c>
      <c r="I10" s="200">
        <v>2840087.3</v>
      </c>
      <c r="J10" s="77">
        <f t="shared" ref="J10" si="11">I10-H10</f>
        <v>1624.1999999997206</v>
      </c>
      <c r="K10" s="91">
        <f t="shared" ref="K10" si="12">J10/24</f>
        <v>67.674999999988358</v>
      </c>
      <c r="L10" s="101"/>
    </row>
    <row r="11" spans="1:12">
      <c r="A11" s="78">
        <f t="shared" si="5"/>
        <v>5</v>
      </c>
      <c r="B11" s="74">
        <f t="shared" si="5"/>
        <v>46147</v>
      </c>
      <c r="C11" s="74">
        <f t="shared" si="6"/>
        <v>46147</v>
      </c>
      <c r="D11" s="75">
        <v>0</v>
      </c>
      <c r="E11" s="74">
        <f t="shared" si="7"/>
        <v>46148</v>
      </c>
      <c r="F11" s="75">
        <v>0</v>
      </c>
      <c r="G11" s="76">
        <f t="shared" si="8"/>
        <v>1</v>
      </c>
      <c r="H11" s="77">
        <f t="shared" si="2"/>
        <v>2840087.3</v>
      </c>
      <c r="I11" s="200">
        <v>2842705.9</v>
      </c>
      <c r="J11" s="77">
        <f t="shared" ref="J11:J12" si="13">I11-H11</f>
        <v>2618.6000000000931</v>
      </c>
      <c r="K11" s="91">
        <f t="shared" ref="K11" si="14">J11/24</f>
        <v>109.10833333333721</v>
      </c>
      <c r="L11" s="101"/>
    </row>
    <row r="12" spans="1:12">
      <c r="A12" s="78">
        <f t="shared" si="5"/>
        <v>6</v>
      </c>
      <c r="B12" s="74">
        <f t="shared" si="5"/>
        <v>46148</v>
      </c>
      <c r="C12" s="74">
        <f t="shared" si="6"/>
        <v>46148</v>
      </c>
      <c r="D12" s="75">
        <v>0</v>
      </c>
      <c r="E12" s="74">
        <f t="shared" si="7"/>
        <v>46149</v>
      </c>
      <c r="F12" s="75">
        <v>0</v>
      </c>
      <c r="G12" s="76">
        <f t="shared" si="8"/>
        <v>1</v>
      </c>
      <c r="H12" s="77">
        <f t="shared" si="2"/>
        <v>2842705.9</v>
      </c>
      <c r="I12" s="200">
        <v>2846218.7</v>
      </c>
      <c r="J12" s="77">
        <f t="shared" si="13"/>
        <v>3512.8000000002794</v>
      </c>
      <c r="K12" s="91">
        <f t="shared" ref="K12" si="15">J12/24</f>
        <v>146.3666666666783</v>
      </c>
      <c r="L12" s="101"/>
    </row>
    <row r="13" spans="1:12">
      <c r="A13" s="78">
        <f t="shared" si="5"/>
        <v>7</v>
      </c>
      <c r="B13" s="74">
        <f t="shared" si="5"/>
        <v>46149</v>
      </c>
      <c r="C13" s="74">
        <f t="shared" si="6"/>
        <v>46149</v>
      </c>
      <c r="D13" s="75">
        <v>0</v>
      </c>
      <c r="E13" s="74">
        <f t="shared" si="7"/>
        <v>46150</v>
      </c>
      <c r="F13" s="75">
        <v>0</v>
      </c>
      <c r="G13" s="76">
        <f t="shared" si="8"/>
        <v>1</v>
      </c>
      <c r="H13" s="77">
        <f t="shared" si="2"/>
        <v>2846218.7</v>
      </c>
      <c r="I13" s="200">
        <v>2850619.4</v>
      </c>
      <c r="J13" s="77">
        <f t="shared" ref="J13" si="16">I13-H13</f>
        <v>4400.6999999997206</v>
      </c>
      <c r="K13" s="91">
        <f t="shared" ref="K13" si="17">J13/24</f>
        <v>183.36249999998836</v>
      </c>
      <c r="L13" s="36"/>
    </row>
    <row r="14" spans="1:12">
      <c r="A14" s="78">
        <f t="shared" si="5"/>
        <v>8</v>
      </c>
      <c r="B14" s="74">
        <f t="shared" si="5"/>
        <v>46150</v>
      </c>
      <c r="C14" s="74">
        <f t="shared" si="6"/>
        <v>46150</v>
      </c>
      <c r="D14" s="75">
        <v>0</v>
      </c>
      <c r="E14" s="74">
        <f t="shared" si="7"/>
        <v>46151</v>
      </c>
      <c r="F14" s="75">
        <v>0</v>
      </c>
      <c r="G14" s="76">
        <f t="shared" si="8"/>
        <v>1</v>
      </c>
      <c r="H14" s="77">
        <f t="shared" si="2"/>
        <v>2850619.4</v>
      </c>
      <c r="I14" s="200">
        <v>2855322.7</v>
      </c>
      <c r="J14" s="77">
        <f t="shared" ref="J14" si="18">I14-H14</f>
        <v>4703.3000000002794</v>
      </c>
      <c r="K14" s="91">
        <f t="shared" ref="K14" si="19">J14/24</f>
        <v>195.97083333334498</v>
      </c>
      <c r="L14" s="36"/>
    </row>
    <row r="15" spans="1:12">
      <c r="A15" s="78">
        <f t="shared" si="5"/>
        <v>9</v>
      </c>
      <c r="B15" s="74">
        <f t="shared" si="5"/>
        <v>46151</v>
      </c>
      <c r="C15" s="74">
        <f t="shared" si="6"/>
        <v>46151</v>
      </c>
      <c r="D15" s="75">
        <v>0</v>
      </c>
      <c r="E15" s="74">
        <f t="shared" si="7"/>
        <v>46152</v>
      </c>
      <c r="F15" s="75">
        <v>0</v>
      </c>
      <c r="G15" s="76">
        <f t="shared" si="8"/>
        <v>1</v>
      </c>
      <c r="H15" s="77">
        <f t="shared" si="2"/>
        <v>2855322.7</v>
      </c>
      <c r="I15" s="77">
        <v>2859980.5</v>
      </c>
      <c r="J15" s="77">
        <f t="shared" ref="J15:J36" si="20">I15-H15</f>
        <v>4657.7999999998137</v>
      </c>
      <c r="K15" s="91">
        <f t="shared" ref="K15:K36" si="21">J15/24</f>
        <v>194.07499999999223</v>
      </c>
      <c r="L15" s="36"/>
    </row>
    <row r="16" spans="1:12">
      <c r="A16" s="78">
        <f t="shared" si="5"/>
        <v>10</v>
      </c>
      <c r="B16" s="74">
        <f t="shared" si="5"/>
        <v>46152</v>
      </c>
      <c r="C16" s="74">
        <f t="shared" si="6"/>
        <v>46152</v>
      </c>
      <c r="D16" s="75">
        <v>0</v>
      </c>
      <c r="E16" s="74">
        <f t="shared" si="7"/>
        <v>46153</v>
      </c>
      <c r="F16" s="75">
        <v>0</v>
      </c>
      <c r="G16" s="76">
        <f t="shared" si="8"/>
        <v>1</v>
      </c>
      <c r="H16" s="77">
        <f t="shared" si="2"/>
        <v>2859980.5</v>
      </c>
      <c r="I16" s="77">
        <v>2863557.4</v>
      </c>
      <c r="J16" s="77">
        <f t="shared" si="20"/>
        <v>3576.8999999999069</v>
      </c>
      <c r="K16" s="91">
        <f t="shared" si="21"/>
        <v>149.03749999999613</v>
      </c>
      <c r="L16" s="36"/>
    </row>
    <row r="17" spans="1:14">
      <c r="A17" s="78">
        <f t="shared" si="5"/>
        <v>11</v>
      </c>
      <c r="B17" s="74">
        <f t="shared" si="5"/>
        <v>46153</v>
      </c>
      <c r="C17" s="74">
        <f t="shared" si="6"/>
        <v>46153</v>
      </c>
      <c r="D17" s="75">
        <v>0</v>
      </c>
      <c r="E17" s="74">
        <f t="shared" si="7"/>
        <v>46154</v>
      </c>
      <c r="F17" s="75">
        <v>0</v>
      </c>
      <c r="G17" s="76">
        <f t="shared" si="8"/>
        <v>1</v>
      </c>
      <c r="H17" s="77">
        <f t="shared" si="2"/>
        <v>2863557.4</v>
      </c>
      <c r="I17" s="77">
        <v>2867549.6</v>
      </c>
      <c r="J17" s="77">
        <f t="shared" si="20"/>
        <v>3992.2000000001863</v>
      </c>
      <c r="K17" s="91">
        <f t="shared" si="21"/>
        <v>166.34166666667443</v>
      </c>
      <c r="L17" s="36"/>
    </row>
    <row r="18" spans="1:14">
      <c r="A18" s="78">
        <f t="shared" si="5"/>
        <v>12</v>
      </c>
      <c r="B18" s="74">
        <f t="shared" si="5"/>
        <v>46154</v>
      </c>
      <c r="C18" s="74">
        <f t="shared" si="6"/>
        <v>46154</v>
      </c>
      <c r="D18" s="75">
        <v>0</v>
      </c>
      <c r="E18" s="74">
        <f t="shared" si="7"/>
        <v>46155</v>
      </c>
      <c r="F18" s="75">
        <v>0</v>
      </c>
      <c r="G18" s="76">
        <f t="shared" si="8"/>
        <v>1</v>
      </c>
      <c r="H18" s="77">
        <f t="shared" si="2"/>
        <v>2867549.6</v>
      </c>
      <c r="I18" s="77">
        <v>2872204.8</v>
      </c>
      <c r="J18" s="77">
        <f t="shared" si="20"/>
        <v>4655.1999999997206</v>
      </c>
      <c r="K18" s="91">
        <f t="shared" si="21"/>
        <v>193.96666666665502</v>
      </c>
      <c r="L18" s="36"/>
      <c r="N18" s="3"/>
    </row>
    <row r="19" spans="1:14">
      <c r="A19" s="78">
        <f t="shared" si="5"/>
        <v>13</v>
      </c>
      <c r="B19" s="74">
        <f t="shared" si="5"/>
        <v>46155</v>
      </c>
      <c r="C19" s="74">
        <f t="shared" si="6"/>
        <v>46155</v>
      </c>
      <c r="D19" s="75">
        <v>0</v>
      </c>
      <c r="E19" s="74">
        <f t="shared" si="7"/>
        <v>46156</v>
      </c>
      <c r="F19" s="75">
        <v>0</v>
      </c>
      <c r="G19" s="76">
        <f t="shared" si="8"/>
        <v>1</v>
      </c>
      <c r="H19" s="77">
        <f t="shared" si="2"/>
        <v>2872204.8</v>
      </c>
      <c r="I19" s="77">
        <v>2876979.2000000002</v>
      </c>
      <c r="J19" s="77">
        <f t="shared" si="20"/>
        <v>4774.4000000003725</v>
      </c>
      <c r="K19" s="91">
        <f t="shared" si="21"/>
        <v>198.93333333334886</v>
      </c>
      <c r="L19" s="36"/>
    </row>
    <row r="20" spans="1:14">
      <c r="A20" s="78">
        <f t="shared" si="5"/>
        <v>14</v>
      </c>
      <c r="B20" s="74">
        <f t="shared" si="5"/>
        <v>46156</v>
      </c>
      <c r="C20" s="74">
        <f t="shared" si="6"/>
        <v>46156</v>
      </c>
      <c r="D20" s="75">
        <v>0</v>
      </c>
      <c r="E20" s="74">
        <f t="shared" si="7"/>
        <v>46157</v>
      </c>
      <c r="F20" s="75">
        <v>0</v>
      </c>
      <c r="G20" s="76">
        <f t="shared" si="8"/>
        <v>1</v>
      </c>
      <c r="H20" s="77">
        <f t="shared" si="2"/>
        <v>2876979.2000000002</v>
      </c>
      <c r="I20" s="77">
        <v>2881302.7</v>
      </c>
      <c r="J20" s="77">
        <f t="shared" si="20"/>
        <v>4323.5</v>
      </c>
      <c r="K20" s="91">
        <f t="shared" si="21"/>
        <v>180.14583333333334</v>
      </c>
      <c r="L20" s="36"/>
    </row>
    <row r="21" spans="1:14">
      <c r="A21" s="78">
        <f t="shared" si="5"/>
        <v>15</v>
      </c>
      <c r="B21" s="74">
        <f t="shared" si="5"/>
        <v>46157</v>
      </c>
      <c r="C21" s="74">
        <f t="shared" si="6"/>
        <v>46157</v>
      </c>
      <c r="D21" s="75">
        <v>0</v>
      </c>
      <c r="E21" s="74">
        <f t="shared" si="7"/>
        <v>46158</v>
      </c>
      <c r="F21" s="75">
        <v>0</v>
      </c>
      <c r="G21" s="76">
        <f t="shared" si="8"/>
        <v>1</v>
      </c>
      <c r="H21" s="77">
        <f t="shared" si="2"/>
        <v>2881302.7</v>
      </c>
      <c r="I21" s="77">
        <v>2882456.6</v>
      </c>
      <c r="J21" s="77">
        <f t="shared" si="20"/>
        <v>1153.8999999999069</v>
      </c>
      <c r="K21" s="91">
        <f t="shared" si="21"/>
        <v>48.079166666662786</v>
      </c>
      <c r="L21" s="36"/>
    </row>
    <row r="22" spans="1:14">
      <c r="A22" s="78">
        <f t="shared" si="5"/>
        <v>16</v>
      </c>
      <c r="B22" s="74">
        <f t="shared" si="5"/>
        <v>46158</v>
      </c>
      <c r="C22" s="74">
        <f t="shared" si="6"/>
        <v>46158</v>
      </c>
      <c r="D22" s="75">
        <v>0</v>
      </c>
      <c r="E22" s="74">
        <f t="shared" si="7"/>
        <v>46159</v>
      </c>
      <c r="F22" s="75">
        <v>0</v>
      </c>
      <c r="G22" s="76">
        <f t="shared" si="8"/>
        <v>1</v>
      </c>
      <c r="H22" s="77">
        <f t="shared" si="2"/>
        <v>2882456.6</v>
      </c>
      <c r="I22" s="77">
        <v>2882456.6</v>
      </c>
      <c r="J22" s="77">
        <f t="shared" si="20"/>
        <v>0</v>
      </c>
      <c r="K22" s="91">
        <f t="shared" si="21"/>
        <v>0</v>
      </c>
      <c r="L22" s="557" t="s">
        <v>164</v>
      </c>
    </row>
    <row r="23" spans="1:14">
      <c r="A23" s="78">
        <f t="shared" si="5"/>
        <v>17</v>
      </c>
      <c r="B23" s="74">
        <f t="shared" si="5"/>
        <v>46159</v>
      </c>
      <c r="C23" s="74">
        <f t="shared" si="6"/>
        <v>46159</v>
      </c>
      <c r="D23" s="75">
        <v>0</v>
      </c>
      <c r="E23" s="74">
        <f t="shared" si="7"/>
        <v>46160</v>
      </c>
      <c r="F23" s="75">
        <v>0</v>
      </c>
      <c r="G23" s="76">
        <f t="shared" si="8"/>
        <v>1</v>
      </c>
      <c r="H23" s="77">
        <f t="shared" si="2"/>
        <v>2882456.6</v>
      </c>
      <c r="I23" s="77">
        <v>2882456.6</v>
      </c>
      <c r="J23" s="77">
        <f t="shared" ref="J23" si="22">I23-H23</f>
        <v>0</v>
      </c>
      <c r="K23" s="91">
        <f t="shared" ref="K23" si="23">J23/24</f>
        <v>0</v>
      </c>
      <c r="L23" s="557" t="s">
        <v>164</v>
      </c>
    </row>
    <row r="24" spans="1:14">
      <c r="A24" s="78">
        <f t="shared" si="5"/>
        <v>18</v>
      </c>
      <c r="B24" s="74">
        <f t="shared" si="5"/>
        <v>46160</v>
      </c>
      <c r="C24" s="74">
        <f t="shared" si="6"/>
        <v>46160</v>
      </c>
      <c r="D24" s="75">
        <v>0</v>
      </c>
      <c r="E24" s="74">
        <f t="shared" si="7"/>
        <v>46161</v>
      </c>
      <c r="F24" s="75">
        <v>0</v>
      </c>
      <c r="G24" s="76">
        <f t="shared" si="8"/>
        <v>1</v>
      </c>
      <c r="H24" s="77">
        <f t="shared" si="2"/>
        <v>2882456.6</v>
      </c>
      <c r="I24" s="77">
        <v>2886126.5</v>
      </c>
      <c r="J24" s="77">
        <f t="shared" si="20"/>
        <v>3669.8999999999069</v>
      </c>
      <c r="K24" s="91">
        <f t="shared" si="21"/>
        <v>152.91249999999613</v>
      </c>
      <c r="L24" s="36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6"/>
        <v>46161</v>
      </c>
      <c r="D25" s="75">
        <v>0</v>
      </c>
      <c r="E25" s="74">
        <f t="shared" si="7"/>
        <v>46162</v>
      </c>
      <c r="F25" s="75">
        <v>0</v>
      </c>
      <c r="G25" s="76">
        <f t="shared" si="8"/>
        <v>1</v>
      </c>
      <c r="H25" s="77">
        <f t="shared" si="2"/>
        <v>2886126.5</v>
      </c>
      <c r="I25" s="77">
        <v>2891192.5</v>
      </c>
      <c r="J25" s="77">
        <f t="shared" si="20"/>
        <v>5066</v>
      </c>
      <c r="K25" s="91">
        <f t="shared" si="21"/>
        <v>211.08333333333334</v>
      </c>
      <c r="L25" s="36"/>
    </row>
    <row r="26" spans="1:14">
      <c r="A26" s="78">
        <f t="shared" si="24"/>
        <v>20</v>
      </c>
      <c r="B26" s="74">
        <f t="shared" si="24"/>
        <v>46162</v>
      </c>
      <c r="C26" s="74">
        <f t="shared" si="6"/>
        <v>46162</v>
      </c>
      <c r="D26" s="75">
        <v>0</v>
      </c>
      <c r="E26" s="74">
        <f t="shared" si="7"/>
        <v>46163</v>
      </c>
      <c r="F26" s="75">
        <v>0</v>
      </c>
      <c r="G26" s="76">
        <f t="shared" si="8"/>
        <v>1</v>
      </c>
      <c r="H26" s="77">
        <f t="shared" si="2"/>
        <v>2891192.5</v>
      </c>
      <c r="I26" s="77">
        <v>2895296</v>
      </c>
      <c r="J26" s="77">
        <f t="shared" si="20"/>
        <v>4103.5</v>
      </c>
      <c r="K26" s="91">
        <f t="shared" si="21"/>
        <v>170.97916666666666</v>
      </c>
      <c r="L26" s="36"/>
    </row>
    <row r="27" spans="1:14">
      <c r="A27" s="78">
        <f t="shared" si="24"/>
        <v>21</v>
      </c>
      <c r="B27" s="74">
        <f t="shared" si="24"/>
        <v>46163</v>
      </c>
      <c r="C27" s="74">
        <f t="shared" si="6"/>
        <v>46163</v>
      </c>
      <c r="D27" s="75">
        <v>0</v>
      </c>
      <c r="E27" s="74">
        <f t="shared" si="7"/>
        <v>46164</v>
      </c>
      <c r="F27" s="75">
        <v>0</v>
      </c>
      <c r="G27" s="76">
        <f t="shared" si="8"/>
        <v>1</v>
      </c>
      <c r="H27" s="77">
        <f t="shared" si="2"/>
        <v>2895296</v>
      </c>
      <c r="I27" s="77">
        <v>2898936.6</v>
      </c>
      <c r="J27" s="77">
        <f t="shared" si="20"/>
        <v>3640.6000000000931</v>
      </c>
      <c r="K27" s="91">
        <f t="shared" si="21"/>
        <v>151.69166666667056</v>
      </c>
      <c r="L27" s="36"/>
    </row>
    <row r="28" spans="1:14">
      <c r="A28" s="78">
        <f t="shared" si="24"/>
        <v>22</v>
      </c>
      <c r="B28" s="74">
        <f t="shared" si="24"/>
        <v>46164</v>
      </c>
      <c r="C28" s="74">
        <f t="shared" si="6"/>
        <v>46164</v>
      </c>
      <c r="D28" s="75">
        <v>0</v>
      </c>
      <c r="E28" s="74">
        <f t="shared" si="7"/>
        <v>46165</v>
      </c>
      <c r="F28" s="75">
        <v>0</v>
      </c>
      <c r="G28" s="76">
        <f t="shared" si="8"/>
        <v>1</v>
      </c>
      <c r="H28" s="77">
        <f t="shared" si="2"/>
        <v>2898936.6</v>
      </c>
      <c r="I28" s="77">
        <v>2902148.8</v>
      </c>
      <c r="J28" s="77">
        <f t="shared" si="20"/>
        <v>3212.1999999997206</v>
      </c>
      <c r="K28" s="91">
        <f t="shared" si="21"/>
        <v>133.84166666665502</v>
      </c>
      <c r="L28" s="36"/>
    </row>
    <row r="29" spans="1:14">
      <c r="A29" s="78">
        <f t="shared" si="24"/>
        <v>23</v>
      </c>
      <c r="B29" s="74">
        <f t="shared" si="24"/>
        <v>46165</v>
      </c>
      <c r="C29" s="74">
        <f t="shared" si="6"/>
        <v>46165</v>
      </c>
      <c r="D29" s="75">
        <v>0</v>
      </c>
      <c r="E29" s="74">
        <f t="shared" si="7"/>
        <v>46166</v>
      </c>
      <c r="F29" s="75">
        <v>0</v>
      </c>
      <c r="G29" s="76">
        <f t="shared" si="8"/>
        <v>1</v>
      </c>
      <c r="H29" s="77">
        <f t="shared" si="2"/>
        <v>2902148.8</v>
      </c>
      <c r="I29" s="77">
        <v>2906218.9</v>
      </c>
      <c r="J29" s="77">
        <f t="shared" si="20"/>
        <v>4070.1000000000931</v>
      </c>
      <c r="K29" s="91">
        <f t="shared" si="21"/>
        <v>169.58750000000387</v>
      </c>
      <c r="L29" s="36"/>
    </row>
    <row r="30" spans="1:14">
      <c r="A30" s="78">
        <f t="shared" si="24"/>
        <v>24</v>
      </c>
      <c r="B30" s="74">
        <f t="shared" si="24"/>
        <v>46166</v>
      </c>
      <c r="C30" s="74">
        <f t="shared" si="6"/>
        <v>46166</v>
      </c>
      <c r="D30" s="75">
        <v>0</v>
      </c>
      <c r="E30" s="74">
        <f t="shared" si="7"/>
        <v>46167</v>
      </c>
      <c r="F30" s="75">
        <v>0</v>
      </c>
      <c r="G30" s="76">
        <f t="shared" si="8"/>
        <v>1</v>
      </c>
      <c r="H30" s="77">
        <f t="shared" si="2"/>
        <v>2906218.9</v>
      </c>
      <c r="I30" s="77">
        <v>2911023</v>
      </c>
      <c r="J30" s="77">
        <f t="shared" si="20"/>
        <v>4804.1000000000931</v>
      </c>
      <c r="K30" s="91">
        <f t="shared" si="21"/>
        <v>200.17083333333721</v>
      </c>
      <c r="L30" s="36"/>
    </row>
    <row r="31" spans="1:14">
      <c r="A31" s="78">
        <f t="shared" si="24"/>
        <v>25</v>
      </c>
      <c r="B31" s="74">
        <f t="shared" si="24"/>
        <v>46167</v>
      </c>
      <c r="C31" s="74">
        <f t="shared" si="6"/>
        <v>46167</v>
      </c>
      <c r="D31" s="75">
        <v>0</v>
      </c>
      <c r="E31" s="74">
        <f t="shared" si="7"/>
        <v>46168</v>
      </c>
      <c r="F31" s="75">
        <v>0</v>
      </c>
      <c r="G31" s="76">
        <f t="shared" si="8"/>
        <v>1</v>
      </c>
      <c r="H31" s="77">
        <f t="shared" si="2"/>
        <v>2911023</v>
      </c>
      <c r="I31" s="77">
        <v>2915120.5</v>
      </c>
      <c r="J31" s="77">
        <f t="shared" si="20"/>
        <v>4097.5</v>
      </c>
      <c r="K31" s="91">
        <f t="shared" si="21"/>
        <v>170.72916666666666</v>
      </c>
      <c r="L31" s="36"/>
    </row>
    <row r="32" spans="1:14">
      <c r="A32" s="78">
        <f t="shared" si="24"/>
        <v>26</v>
      </c>
      <c r="B32" s="74">
        <f t="shared" si="24"/>
        <v>46168</v>
      </c>
      <c r="C32" s="74">
        <f t="shared" si="6"/>
        <v>46168</v>
      </c>
      <c r="D32" s="75">
        <v>0</v>
      </c>
      <c r="E32" s="74">
        <f t="shared" si="7"/>
        <v>46169</v>
      </c>
      <c r="F32" s="75">
        <v>0</v>
      </c>
      <c r="G32" s="76">
        <f t="shared" si="8"/>
        <v>1</v>
      </c>
      <c r="H32" s="77">
        <f t="shared" si="2"/>
        <v>2915120.5</v>
      </c>
      <c r="I32" s="77">
        <v>2915805.6</v>
      </c>
      <c r="J32" s="77">
        <f t="shared" si="20"/>
        <v>685.10000000009313</v>
      </c>
      <c r="K32" s="91">
        <f t="shared" si="21"/>
        <v>28.545833333337214</v>
      </c>
      <c r="L32" s="36"/>
    </row>
    <row r="33" spans="1:12">
      <c r="A33" s="78">
        <f t="shared" si="24"/>
        <v>27</v>
      </c>
      <c r="B33" s="74">
        <f t="shared" si="24"/>
        <v>46169</v>
      </c>
      <c r="C33" s="74">
        <f t="shared" si="6"/>
        <v>46169</v>
      </c>
      <c r="D33" s="75">
        <v>0</v>
      </c>
      <c r="E33" s="74">
        <f t="shared" si="7"/>
        <v>46170</v>
      </c>
      <c r="F33" s="75">
        <v>0</v>
      </c>
      <c r="G33" s="76">
        <f t="shared" si="8"/>
        <v>1</v>
      </c>
      <c r="H33" s="77">
        <f t="shared" ref="H33" si="25">I32</f>
        <v>2915805.6</v>
      </c>
      <c r="I33" s="77">
        <v>2915805.6</v>
      </c>
      <c r="J33" s="77">
        <f t="shared" si="20"/>
        <v>0</v>
      </c>
      <c r="K33" s="91">
        <f t="shared" si="21"/>
        <v>0</v>
      </c>
      <c r="L33" s="557" t="s">
        <v>164</v>
      </c>
    </row>
    <row r="34" spans="1:12">
      <c r="A34" s="78">
        <f t="shared" si="24"/>
        <v>28</v>
      </c>
      <c r="B34" s="74">
        <f t="shared" si="24"/>
        <v>46170</v>
      </c>
      <c r="C34" s="74">
        <f t="shared" si="6"/>
        <v>46170</v>
      </c>
      <c r="D34" s="75">
        <v>0</v>
      </c>
      <c r="E34" s="74">
        <f t="shared" si="7"/>
        <v>46171</v>
      </c>
      <c r="F34" s="75">
        <v>0</v>
      </c>
      <c r="G34" s="76">
        <f t="shared" si="8"/>
        <v>1</v>
      </c>
      <c r="H34" s="77">
        <f t="shared" ref="H34:H37" si="26">I33</f>
        <v>2915805.6</v>
      </c>
      <c r="I34" s="77">
        <v>2915805.6</v>
      </c>
      <c r="J34" s="77">
        <f t="shared" ref="J34" si="27">I34-H34</f>
        <v>0</v>
      </c>
      <c r="K34" s="91">
        <f t="shared" ref="K34" si="28">J34/24</f>
        <v>0</v>
      </c>
      <c r="L34" s="557" t="s">
        <v>164</v>
      </c>
    </row>
    <row r="35" spans="1:12">
      <c r="A35" s="78">
        <f t="shared" si="24"/>
        <v>29</v>
      </c>
      <c r="B35" s="74">
        <f t="shared" si="24"/>
        <v>46171</v>
      </c>
      <c r="C35" s="74">
        <f t="shared" si="6"/>
        <v>46171</v>
      </c>
      <c r="D35" s="75">
        <v>0</v>
      </c>
      <c r="E35" s="74">
        <f t="shared" si="7"/>
        <v>46172</v>
      </c>
      <c r="F35" s="75">
        <v>0</v>
      </c>
      <c r="G35" s="76">
        <f t="shared" si="8"/>
        <v>1</v>
      </c>
      <c r="H35" s="77">
        <f t="shared" si="26"/>
        <v>2915805.6</v>
      </c>
      <c r="I35" s="77">
        <v>2917869.1</v>
      </c>
      <c r="J35" s="77">
        <f t="shared" si="20"/>
        <v>2063.5</v>
      </c>
      <c r="K35" s="91">
        <f t="shared" si="21"/>
        <v>85.979166666666671</v>
      </c>
      <c r="L35" s="36"/>
    </row>
    <row r="36" spans="1:12">
      <c r="A36" s="78">
        <f t="shared" si="24"/>
        <v>30</v>
      </c>
      <c r="B36" s="74">
        <f t="shared" si="24"/>
        <v>46172</v>
      </c>
      <c r="C36" s="74">
        <f t="shared" si="6"/>
        <v>46172</v>
      </c>
      <c r="D36" s="75">
        <v>0</v>
      </c>
      <c r="E36" s="74">
        <f t="shared" si="7"/>
        <v>46173</v>
      </c>
      <c r="F36" s="75">
        <v>0</v>
      </c>
      <c r="G36" s="76">
        <f t="shared" si="8"/>
        <v>1</v>
      </c>
      <c r="H36" s="77">
        <f t="shared" si="26"/>
        <v>2917869.1</v>
      </c>
      <c r="I36" s="200">
        <v>2921228</v>
      </c>
      <c r="J36" s="77">
        <f t="shared" si="20"/>
        <v>3358.8999999999069</v>
      </c>
      <c r="K36" s="91">
        <f t="shared" si="21"/>
        <v>139.95416666666279</v>
      </c>
      <c r="L36" s="36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9">B37</f>
        <v>46173</v>
      </c>
      <c r="D37" s="75">
        <v>0</v>
      </c>
      <c r="E37" s="74">
        <f t="shared" ref="E37" si="30">C37+1</f>
        <v>46174</v>
      </c>
      <c r="F37" s="75">
        <v>0</v>
      </c>
      <c r="G37" s="76">
        <f t="shared" ref="G37" si="31">IFERROR(((E37-C37)+(F37-D37)),"")</f>
        <v>1</v>
      </c>
      <c r="H37" s="77">
        <f t="shared" si="26"/>
        <v>2921228</v>
      </c>
      <c r="I37" s="200">
        <v>2922100.7</v>
      </c>
      <c r="J37" s="77">
        <f t="shared" ref="J37" si="32">I37-H37</f>
        <v>872.70000000018626</v>
      </c>
      <c r="K37" s="91">
        <f t="shared" ref="K37" si="33">J37/24</f>
        <v>36.362500000007763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220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83637.600000000093</v>
      </c>
      <c r="K39" s="93">
        <f>AVERAGE(K7:K38)</f>
        <v>112.41612903225817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4.6840053763440901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100-000000000000}"/>
  </hyperlink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1"/>
  <sheetViews>
    <sheetView zoomScale="80" zoomScaleNormal="80" workbookViewId="0">
      <pane xSplit="3" ySplit="7" topLeftCell="D20" activePane="bottomRight" state="frozen"/>
      <selection pane="topRight"/>
      <selection pane="bottomLeft"/>
      <selection pane="bottomRight" activeCell="H38" sqref="H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4.6640625" style="1" customWidth="1"/>
    <col min="10" max="10" width="13.109375" style="1" customWidth="1"/>
    <col min="11" max="11" width="11" style="1" customWidth="1"/>
    <col min="12" max="12" width="42" style="1" customWidth="1"/>
    <col min="13" max="16384" width="9.109375" style="1"/>
  </cols>
  <sheetData>
    <row r="1" spans="1:12"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161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46143</v>
      </c>
      <c r="D4" s="47"/>
      <c r="E4" s="5"/>
      <c r="F4" s="5"/>
      <c r="G4" s="5"/>
      <c r="H4" s="5"/>
      <c r="I4" s="5"/>
      <c r="J4" s="5" t="s">
        <v>148</v>
      </c>
      <c r="K4" s="28">
        <f>MAX(K8:K39)</f>
        <v>536.50458333334734</v>
      </c>
      <c r="L4" s="5"/>
    </row>
    <row r="5" spans="1:12">
      <c r="A5" s="148"/>
      <c r="B5" s="148"/>
      <c r="C5" s="5"/>
      <c r="D5" s="5"/>
      <c r="E5" s="5"/>
      <c r="F5" s="5"/>
      <c r="G5" s="5"/>
      <c r="H5" s="5"/>
      <c r="I5" s="5"/>
      <c r="J5" s="5"/>
      <c r="K5" s="28"/>
      <c r="L5" s="5"/>
    </row>
    <row r="6" spans="1:12" ht="15" customHeight="1">
      <c r="A6" s="707" t="s">
        <v>107</v>
      </c>
      <c r="B6" s="706" t="s">
        <v>108</v>
      </c>
      <c r="C6" s="706" t="s">
        <v>149</v>
      </c>
      <c r="D6" s="706"/>
      <c r="E6" s="706" t="s">
        <v>150</v>
      </c>
      <c r="F6" s="706"/>
      <c r="G6" s="710" t="s">
        <v>151</v>
      </c>
      <c r="H6" s="706" t="s">
        <v>152</v>
      </c>
      <c r="I6" s="706"/>
      <c r="J6" s="706" t="s">
        <v>153</v>
      </c>
      <c r="K6" s="710" t="s">
        <v>154</v>
      </c>
      <c r="L6" s="704" t="s">
        <v>155</v>
      </c>
    </row>
    <row r="7" spans="1:12" ht="33.75" customHeight="1">
      <c r="A7" s="708"/>
      <c r="B7" s="709"/>
      <c r="C7" s="11" t="s">
        <v>108</v>
      </c>
      <c r="D7" s="11" t="s">
        <v>156</v>
      </c>
      <c r="E7" s="11" t="s">
        <v>108</v>
      </c>
      <c r="F7" s="11" t="s">
        <v>156</v>
      </c>
      <c r="G7" s="711"/>
      <c r="H7" s="11" t="s">
        <v>149</v>
      </c>
      <c r="I7" s="11" t="s">
        <v>150</v>
      </c>
      <c r="J7" s="709"/>
      <c r="K7" s="711"/>
      <c r="L7" s="705"/>
    </row>
    <row r="8" spans="1:12">
      <c r="A8" s="72">
        <v>1</v>
      </c>
      <c r="B8" s="73">
        <f>C4</f>
        <v>46143</v>
      </c>
      <c r="C8" s="74">
        <f>B8</f>
        <v>46143</v>
      </c>
      <c r="D8" s="75">
        <v>0</v>
      </c>
      <c r="E8" s="74">
        <f>C8+1</f>
        <v>46144</v>
      </c>
      <c r="F8" s="75">
        <v>0</v>
      </c>
      <c r="G8" s="76">
        <f>IFERROR(((E8-C8)+(F8-D8)),"")</f>
        <v>1</v>
      </c>
      <c r="H8" s="77">
        <v>7767146.1699999999</v>
      </c>
      <c r="I8" s="77">
        <v>7767146.1699999999</v>
      </c>
      <c r="J8" s="77">
        <f t="shared" ref="J8" si="0">I8-H8</f>
        <v>0</v>
      </c>
      <c r="K8" s="91">
        <f t="shared" ref="K8" si="1">J8/24</f>
        <v>0</v>
      </c>
      <c r="L8" s="557" t="s">
        <v>164</v>
      </c>
    </row>
    <row r="9" spans="1:12">
      <c r="A9" s="78">
        <f>A8+1</f>
        <v>2</v>
      </c>
      <c r="B9" s="74">
        <f>B8+1</f>
        <v>46144</v>
      </c>
      <c r="C9" s="74">
        <f>B9</f>
        <v>46144</v>
      </c>
      <c r="D9" s="75">
        <v>0</v>
      </c>
      <c r="E9" s="74">
        <f>C9+1</f>
        <v>46145</v>
      </c>
      <c r="F9" s="75">
        <v>0</v>
      </c>
      <c r="G9" s="76">
        <f>IFERROR(((E9-C9)+(F9-D9)),"")</f>
        <v>1</v>
      </c>
      <c r="H9" s="200">
        <f t="shared" ref="H9:H38" si="2">I8</f>
        <v>7767146.1699999999</v>
      </c>
      <c r="I9" s="77">
        <v>7767146.1699999999</v>
      </c>
      <c r="J9" s="77">
        <f t="shared" ref="J9" si="3">I9-H9</f>
        <v>0</v>
      </c>
      <c r="K9" s="91">
        <f t="shared" ref="K9" si="4">J9/24</f>
        <v>0</v>
      </c>
      <c r="L9" s="36" t="s">
        <v>164</v>
      </c>
    </row>
    <row r="10" spans="1:12">
      <c r="A10" s="78">
        <f t="shared" ref="A10:B25" si="5">A9+1</f>
        <v>3</v>
      </c>
      <c r="B10" s="74">
        <f t="shared" si="5"/>
        <v>46145</v>
      </c>
      <c r="C10" s="74">
        <f t="shared" ref="C10:C33" si="6">B10</f>
        <v>46145</v>
      </c>
      <c r="D10" s="75">
        <v>0</v>
      </c>
      <c r="E10" s="74">
        <f t="shared" ref="E10:E33" si="7">C10+1</f>
        <v>46146</v>
      </c>
      <c r="F10" s="75">
        <v>0</v>
      </c>
      <c r="G10" s="76">
        <f t="shared" ref="G10:G33" si="8">IFERROR(((E10-C10)+(F10-D10)),"")</f>
        <v>1</v>
      </c>
      <c r="H10" s="200">
        <f t="shared" si="2"/>
        <v>7767146.1699999999</v>
      </c>
      <c r="I10" s="77">
        <v>7767907.1600000001</v>
      </c>
      <c r="J10" s="77">
        <f t="shared" ref="J10" si="9">I10-H10</f>
        <v>760.99000000022352</v>
      </c>
      <c r="K10" s="91">
        <f t="shared" ref="K10" si="10">J10/24</f>
        <v>31.707916666675981</v>
      </c>
      <c r="L10" s="36"/>
    </row>
    <row r="11" spans="1:12">
      <c r="A11" s="78">
        <f t="shared" si="5"/>
        <v>4</v>
      </c>
      <c r="B11" s="74">
        <f t="shared" si="5"/>
        <v>46146</v>
      </c>
      <c r="C11" s="74">
        <f t="shared" si="6"/>
        <v>46146</v>
      </c>
      <c r="D11" s="75">
        <v>0</v>
      </c>
      <c r="E11" s="74">
        <f t="shared" si="7"/>
        <v>46147</v>
      </c>
      <c r="F11" s="75">
        <v>0</v>
      </c>
      <c r="G11" s="76">
        <f t="shared" si="8"/>
        <v>1</v>
      </c>
      <c r="H11" s="200">
        <f t="shared" si="2"/>
        <v>7767907.1600000001</v>
      </c>
      <c r="I11" s="77">
        <v>7774874.2400000002</v>
      </c>
      <c r="J11" s="77">
        <f t="shared" ref="J11" si="11">I11-H11</f>
        <v>6967.0800000000745</v>
      </c>
      <c r="K11" s="91">
        <f t="shared" ref="K11" si="12">J11/24</f>
        <v>290.29500000000309</v>
      </c>
      <c r="L11" s="36"/>
    </row>
    <row r="12" spans="1:12">
      <c r="A12" s="78">
        <f t="shared" si="5"/>
        <v>5</v>
      </c>
      <c r="B12" s="74">
        <f t="shared" si="5"/>
        <v>46147</v>
      </c>
      <c r="C12" s="74">
        <f t="shared" si="6"/>
        <v>46147</v>
      </c>
      <c r="D12" s="75">
        <v>0</v>
      </c>
      <c r="E12" s="74">
        <f t="shared" si="7"/>
        <v>46148</v>
      </c>
      <c r="F12" s="75">
        <v>0</v>
      </c>
      <c r="G12" s="76">
        <f t="shared" si="8"/>
        <v>1</v>
      </c>
      <c r="H12" s="200">
        <f t="shared" si="2"/>
        <v>7774874.2400000002</v>
      </c>
      <c r="I12" s="77">
        <v>7778491.1299999999</v>
      </c>
      <c r="J12" s="77">
        <f t="shared" ref="J12" si="13">I12-H12</f>
        <v>3616.8899999996647</v>
      </c>
      <c r="K12" s="91">
        <f t="shared" ref="K12" si="14">J12/24</f>
        <v>150.70374999998603</v>
      </c>
      <c r="L12" s="36"/>
    </row>
    <row r="13" spans="1:12">
      <c r="A13" s="78">
        <f t="shared" si="5"/>
        <v>6</v>
      </c>
      <c r="B13" s="74">
        <f t="shared" si="5"/>
        <v>46148</v>
      </c>
      <c r="C13" s="74">
        <f t="shared" si="6"/>
        <v>46148</v>
      </c>
      <c r="D13" s="75">
        <v>0</v>
      </c>
      <c r="E13" s="74">
        <f t="shared" si="7"/>
        <v>46149</v>
      </c>
      <c r="F13" s="75">
        <v>0</v>
      </c>
      <c r="G13" s="76">
        <f t="shared" si="8"/>
        <v>1</v>
      </c>
      <c r="H13" s="200">
        <f t="shared" si="2"/>
        <v>7778491.1299999999</v>
      </c>
      <c r="I13" s="77">
        <v>7791367.2400000002</v>
      </c>
      <c r="J13" s="77">
        <f t="shared" ref="J13" si="15">I13-H13</f>
        <v>12876.110000000335</v>
      </c>
      <c r="K13" s="91">
        <f t="shared" ref="K13" si="16">J13/24</f>
        <v>536.50458333334734</v>
      </c>
      <c r="L13" s="36"/>
    </row>
    <row r="14" spans="1:12">
      <c r="A14" s="78">
        <f t="shared" si="5"/>
        <v>7</v>
      </c>
      <c r="B14" s="74">
        <f t="shared" si="5"/>
        <v>46149</v>
      </c>
      <c r="C14" s="74">
        <f t="shared" si="6"/>
        <v>46149</v>
      </c>
      <c r="D14" s="75">
        <v>0</v>
      </c>
      <c r="E14" s="74">
        <f t="shared" si="7"/>
        <v>46150</v>
      </c>
      <c r="F14" s="75">
        <v>0</v>
      </c>
      <c r="G14" s="76">
        <f t="shared" si="8"/>
        <v>1</v>
      </c>
      <c r="H14" s="200">
        <f t="shared" si="2"/>
        <v>7791367.2400000002</v>
      </c>
      <c r="I14" s="77">
        <v>7799436.5300000003</v>
      </c>
      <c r="J14" s="77">
        <f t="shared" ref="J14" si="17">I14-H14</f>
        <v>8069.2900000000373</v>
      </c>
      <c r="K14" s="91">
        <f t="shared" ref="K14" si="18">J14/24</f>
        <v>336.2204166666682</v>
      </c>
      <c r="L14" s="36"/>
    </row>
    <row r="15" spans="1:12">
      <c r="A15" s="78">
        <f t="shared" si="5"/>
        <v>8</v>
      </c>
      <c r="B15" s="74">
        <f t="shared" si="5"/>
        <v>46150</v>
      </c>
      <c r="C15" s="74">
        <f t="shared" si="6"/>
        <v>46150</v>
      </c>
      <c r="D15" s="75">
        <v>0</v>
      </c>
      <c r="E15" s="74">
        <f t="shared" si="7"/>
        <v>46151</v>
      </c>
      <c r="F15" s="75">
        <v>0</v>
      </c>
      <c r="G15" s="76">
        <f t="shared" si="8"/>
        <v>1</v>
      </c>
      <c r="H15" s="200">
        <f t="shared" si="2"/>
        <v>7799436.5300000003</v>
      </c>
      <c r="I15" s="77">
        <v>7807444.5</v>
      </c>
      <c r="J15" s="77">
        <f t="shared" ref="J15" si="19">I15-H15</f>
        <v>8007.9699999997392</v>
      </c>
      <c r="K15" s="91">
        <f t="shared" ref="K15" si="20">J15/24</f>
        <v>333.6654166666558</v>
      </c>
      <c r="L15" s="36"/>
    </row>
    <row r="16" spans="1:12">
      <c r="A16" s="78">
        <f t="shared" si="5"/>
        <v>9</v>
      </c>
      <c r="B16" s="74">
        <f t="shared" si="5"/>
        <v>46151</v>
      </c>
      <c r="C16" s="74">
        <f t="shared" si="6"/>
        <v>46151</v>
      </c>
      <c r="D16" s="75">
        <v>0</v>
      </c>
      <c r="E16" s="74">
        <f t="shared" si="7"/>
        <v>46152</v>
      </c>
      <c r="F16" s="75">
        <v>0</v>
      </c>
      <c r="G16" s="76">
        <f t="shared" si="8"/>
        <v>1</v>
      </c>
      <c r="H16" s="200">
        <f t="shared" si="2"/>
        <v>7807444.5</v>
      </c>
      <c r="I16" s="77">
        <v>7812221.9500000002</v>
      </c>
      <c r="J16" s="77">
        <f t="shared" ref="J16:J37" si="21">I16-H16</f>
        <v>4777.4500000001863</v>
      </c>
      <c r="K16" s="91">
        <f t="shared" ref="K16:K37" si="22">J16/24</f>
        <v>199.06041666667443</v>
      </c>
      <c r="L16" s="36"/>
    </row>
    <row r="17" spans="1:14">
      <c r="A17" s="78">
        <f t="shared" si="5"/>
        <v>10</v>
      </c>
      <c r="B17" s="74">
        <f t="shared" si="5"/>
        <v>46152</v>
      </c>
      <c r="C17" s="74">
        <f t="shared" si="6"/>
        <v>46152</v>
      </c>
      <c r="D17" s="75">
        <v>0</v>
      </c>
      <c r="E17" s="74">
        <f t="shared" si="7"/>
        <v>46153</v>
      </c>
      <c r="F17" s="75">
        <v>0</v>
      </c>
      <c r="G17" s="76">
        <f t="shared" si="8"/>
        <v>1</v>
      </c>
      <c r="H17" s="200">
        <f t="shared" si="2"/>
        <v>7812221.9500000002</v>
      </c>
      <c r="I17" s="77">
        <v>7812905.96</v>
      </c>
      <c r="J17" s="77">
        <f t="shared" si="21"/>
        <v>684.00999999977648</v>
      </c>
      <c r="K17" s="91">
        <f t="shared" si="22"/>
        <v>28.500416666657355</v>
      </c>
      <c r="L17" s="36"/>
    </row>
    <row r="18" spans="1:14">
      <c r="A18" s="78">
        <f t="shared" si="5"/>
        <v>11</v>
      </c>
      <c r="B18" s="74">
        <f t="shared" si="5"/>
        <v>46153</v>
      </c>
      <c r="C18" s="74">
        <f t="shared" si="6"/>
        <v>46153</v>
      </c>
      <c r="D18" s="75">
        <v>0</v>
      </c>
      <c r="E18" s="74">
        <f t="shared" si="7"/>
        <v>46154</v>
      </c>
      <c r="F18" s="75">
        <v>0</v>
      </c>
      <c r="G18" s="76">
        <f t="shared" si="8"/>
        <v>1</v>
      </c>
      <c r="H18" s="200">
        <f t="shared" si="2"/>
        <v>7812905.96</v>
      </c>
      <c r="I18" s="77">
        <v>7820522.3700000001</v>
      </c>
      <c r="J18" s="77">
        <f t="shared" si="21"/>
        <v>7616.410000000149</v>
      </c>
      <c r="K18" s="91">
        <f t="shared" si="22"/>
        <v>317.35041666667286</v>
      </c>
      <c r="L18" s="36"/>
    </row>
    <row r="19" spans="1:14">
      <c r="A19" s="78">
        <f t="shared" si="5"/>
        <v>12</v>
      </c>
      <c r="B19" s="74">
        <f t="shared" si="5"/>
        <v>46154</v>
      </c>
      <c r="C19" s="74">
        <f t="shared" si="6"/>
        <v>46154</v>
      </c>
      <c r="D19" s="75">
        <v>0</v>
      </c>
      <c r="E19" s="74">
        <f t="shared" si="7"/>
        <v>46155</v>
      </c>
      <c r="F19" s="75">
        <v>0</v>
      </c>
      <c r="G19" s="76">
        <f t="shared" si="8"/>
        <v>1</v>
      </c>
      <c r="H19" s="200">
        <f t="shared" si="2"/>
        <v>7820522.3700000001</v>
      </c>
      <c r="I19" s="77">
        <v>7828023.9800000004</v>
      </c>
      <c r="J19" s="77">
        <f t="shared" si="21"/>
        <v>7501.6100000003353</v>
      </c>
      <c r="K19" s="91">
        <f t="shared" si="22"/>
        <v>312.56708333334728</v>
      </c>
      <c r="L19" s="36"/>
      <c r="N19" s="3"/>
    </row>
    <row r="20" spans="1:14">
      <c r="A20" s="78">
        <f t="shared" si="5"/>
        <v>13</v>
      </c>
      <c r="B20" s="74">
        <f t="shared" si="5"/>
        <v>46155</v>
      </c>
      <c r="C20" s="74">
        <f t="shared" si="6"/>
        <v>46155</v>
      </c>
      <c r="D20" s="75">
        <v>0</v>
      </c>
      <c r="E20" s="74">
        <f t="shared" si="7"/>
        <v>46156</v>
      </c>
      <c r="F20" s="75">
        <v>0</v>
      </c>
      <c r="G20" s="76">
        <f t="shared" si="8"/>
        <v>1</v>
      </c>
      <c r="H20" s="200">
        <f t="shared" si="2"/>
        <v>7828023.9800000004</v>
      </c>
      <c r="I20" s="77">
        <v>7835093.4199999999</v>
      </c>
      <c r="J20" s="77">
        <f t="shared" si="21"/>
        <v>7069.4399999994785</v>
      </c>
      <c r="K20" s="91">
        <f t="shared" si="22"/>
        <v>294.55999999997829</v>
      </c>
      <c r="L20" s="36"/>
    </row>
    <row r="21" spans="1:14">
      <c r="A21" s="78">
        <f t="shared" si="5"/>
        <v>14</v>
      </c>
      <c r="B21" s="74">
        <f t="shared" si="5"/>
        <v>46156</v>
      </c>
      <c r="C21" s="74">
        <f t="shared" si="6"/>
        <v>46156</v>
      </c>
      <c r="D21" s="75">
        <v>0</v>
      </c>
      <c r="E21" s="74">
        <f t="shared" si="7"/>
        <v>46157</v>
      </c>
      <c r="F21" s="75">
        <v>0</v>
      </c>
      <c r="G21" s="76">
        <f t="shared" si="8"/>
        <v>1</v>
      </c>
      <c r="H21" s="200">
        <f t="shared" si="2"/>
        <v>7835093.4199999999</v>
      </c>
      <c r="I21" s="77">
        <v>7842455.6100000003</v>
      </c>
      <c r="J21" s="77">
        <f t="shared" si="21"/>
        <v>7362.1900000004098</v>
      </c>
      <c r="K21" s="91">
        <f t="shared" si="22"/>
        <v>306.75791666668374</v>
      </c>
      <c r="L21" s="36"/>
    </row>
    <row r="22" spans="1:14">
      <c r="A22" s="78">
        <f t="shared" si="5"/>
        <v>15</v>
      </c>
      <c r="B22" s="74">
        <f t="shared" si="5"/>
        <v>46157</v>
      </c>
      <c r="C22" s="74">
        <f t="shared" si="6"/>
        <v>46157</v>
      </c>
      <c r="D22" s="75">
        <v>0</v>
      </c>
      <c r="E22" s="74">
        <f t="shared" si="7"/>
        <v>46158</v>
      </c>
      <c r="F22" s="75">
        <v>0</v>
      </c>
      <c r="G22" s="76">
        <f t="shared" si="8"/>
        <v>1</v>
      </c>
      <c r="H22" s="200">
        <f t="shared" si="2"/>
        <v>7842455.6100000003</v>
      </c>
      <c r="I22" s="77">
        <v>7851256.3799999999</v>
      </c>
      <c r="J22" s="77">
        <f t="shared" si="21"/>
        <v>8800.769999999553</v>
      </c>
      <c r="K22" s="91">
        <f t="shared" si="22"/>
        <v>366.69874999998137</v>
      </c>
      <c r="L22" s="36"/>
    </row>
    <row r="23" spans="1:14">
      <c r="A23" s="78">
        <f t="shared" si="5"/>
        <v>16</v>
      </c>
      <c r="B23" s="74">
        <f t="shared" si="5"/>
        <v>46158</v>
      </c>
      <c r="C23" s="74">
        <f t="shared" si="6"/>
        <v>46158</v>
      </c>
      <c r="D23" s="75">
        <v>0</v>
      </c>
      <c r="E23" s="74">
        <f t="shared" si="7"/>
        <v>46159</v>
      </c>
      <c r="F23" s="75">
        <v>0</v>
      </c>
      <c r="G23" s="76">
        <f t="shared" si="8"/>
        <v>1</v>
      </c>
      <c r="H23" s="200">
        <f t="shared" si="2"/>
        <v>7851256.3799999999</v>
      </c>
      <c r="I23" s="77">
        <v>7856304.6900000004</v>
      </c>
      <c r="J23" s="77">
        <f t="shared" si="21"/>
        <v>5048.3100000005215</v>
      </c>
      <c r="K23" s="91">
        <f t="shared" si="22"/>
        <v>210.34625000002174</v>
      </c>
      <c r="L23" s="36"/>
    </row>
    <row r="24" spans="1:14">
      <c r="A24" s="78">
        <f t="shared" si="5"/>
        <v>17</v>
      </c>
      <c r="B24" s="74">
        <f t="shared" si="5"/>
        <v>46159</v>
      </c>
      <c r="C24" s="74">
        <f t="shared" si="6"/>
        <v>46159</v>
      </c>
      <c r="D24" s="75">
        <v>0</v>
      </c>
      <c r="E24" s="74">
        <f t="shared" si="7"/>
        <v>46160</v>
      </c>
      <c r="F24" s="75">
        <v>0</v>
      </c>
      <c r="G24" s="76">
        <f t="shared" si="8"/>
        <v>1</v>
      </c>
      <c r="H24" s="200">
        <f t="shared" si="2"/>
        <v>7856304.6900000004</v>
      </c>
      <c r="I24" s="77">
        <v>7858045.5700000003</v>
      </c>
      <c r="J24" s="77">
        <f t="shared" si="21"/>
        <v>1740.8799999998882</v>
      </c>
      <c r="K24" s="91">
        <f t="shared" si="22"/>
        <v>72.536666666662015</v>
      </c>
      <c r="L24" s="36"/>
    </row>
    <row r="25" spans="1:14">
      <c r="A25" s="78">
        <f t="shared" si="5"/>
        <v>18</v>
      </c>
      <c r="B25" s="74">
        <f t="shared" si="5"/>
        <v>46160</v>
      </c>
      <c r="C25" s="74">
        <f t="shared" si="6"/>
        <v>46160</v>
      </c>
      <c r="D25" s="75">
        <v>0</v>
      </c>
      <c r="E25" s="74">
        <f t="shared" si="7"/>
        <v>46161</v>
      </c>
      <c r="F25" s="75">
        <v>0</v>
      </c>
      <c r="G25" s="76">
        <f t="shared" si="8"/>
        <v>1</v>
      </c>
      <c r="H25" s="200">
        <f t="shared" si="2"/>
        <v>7858045.5700000003</v>
      </c>
      <c r="I25" s="77">
        <v>7866769.9199999999</v>
      </c>
      <c r="J25" s="77">
        <f t="shared" si="21"/>
        <v>8724.3499999996275</v>
      </c>
      <c r="K25" s="91">
        <f t="shared" si="22"/>
        <v>363.51458333331783</v>
      </c>
      <c r="L25" s="36"/>
    </row>
    <row r="26" spans="1:14">
      <c r="A26" s="78">
        <f t="shared" ref="A26:B33" si="23">A25+1</f>
        <v>19</v>
      </c>
      <c r="B26" s="74">
        <f>B25+1</f>
        <v>46161</v>
      </c>
      <c r="C26" s="74">
        <f t="shared" si="6"/>
        <v>46161</v>
      </c>
      <c r="D26" s="75">
        <v>0</v>
      </c>
      <c r="E26" s="74">
        <f t="shared" si="7"/>
        <v>46162</v>
      </c>
      <c r="F26" s="75">
        <v>0</v>
      </c>
      <c r="G26" s="76">
        <f t="shared" si="8"/>
        <v>1</v>
      </c>
      <c r="H26" s="200">
        <f t="shared" si="2"/>
        <v>7866769.9199999999</v>
      </c>
      <c r="I26" s="77">
        <v>7874655.3300000001</v>
      </c>
      <c r="J26" s="77">
        <f t="shared" si="21"/>
        <v>7885.410000000149</v>
      </c>
      <c r="K26" s="91">
        <f t="shared" si="22"/>
        <v>328.55875000000623</v>
      </c>
      <c r="L26" s="36"/>
    </row>
    <row r="27" spans="1:14">
      <c r="A27" s="78">
        <f t="shared" si="23"/>
        <v>20</v>
      </c>
      <c r="B27" s="74">
        <f>B26+1</f>
        <v>46162</v>
      </c>
      <c r="C27" s="74">
        <f t="shared" si="6"/>
        <v>46162</v>
      </c>
      <c r="D27" s="75">
        <v>0</v>
      </c>
      <c r="E27" s="74">
        <f t="shared" si="7"/>
        <v>46163</v>
      </c>
      <c r="F27" s="75">
        <v>0</v>
      </c>
      <c r="G27" s="76">
        <f t="shared" si="8"/>
        <v>1</v>
      </c>
      <c r="H27" s="200">
        <f t="shared" si="2"/>
        <v>7874655.3300000001</v>
      </c>
      <c r="I27" s="77">
        <v>7882999.6200000001</v>
      </c>
      <c r="J27" s="77">
        <f t="shared" si="21"/>
        <v>8344.2900000000373</v>
      </c>
      <c r="K27" s="91">
        <f t="shared" si="22"/>
        <v>347.67875000000157</v>
      </c>
      <c r="L27" s="36"/>
    </row>
    <row r="28" spans="1:14">
      <c r="A28" s="78">
        <f t="shared" si="23"/>
        <v>21</v>
      </c>
      <c r="B28" s="74">
        <f>B27+1</f>
        <v>46163</v>
      </c>
      <c r="C28" s="74">
        <f t="shared" si="6"/>
        <v>46163</v>
      </c>
      <c r="D28" s="75">
        <v>0</v>
      </c>
      <c r="E28" s="74">
        <f t="shared" si="7"/>
        <v>46164</v>
      </c>
      <c r="F28" s="75">
        <v>0</v>
      </c>
      <c r="G28" s="76">
        <f t="shared" si="8"/>
        <v>1</v>
      </c>
      <c r="H28" s="200">
        <f t="shared" si="2"/>
        <v>7882999.6200000001</v>
      </c>
      <c r="I28" s="77">
        <v>7890894.4199999999</v>
      </c>
      <c r="J28" s="77">
        <f t="shared" si="21"/>
        <v>7894.7999999998137</v>
      </c>
      <c r="K28" s="91">
        <f t="shared" si="22"/>
        <v>328.94999999999226</v>
      </c>
      <c r="L28" s="36"/>
    </row>
    <row r="29" spans="1:14">
      <c r="A29" s="78">
        <f t="shared" si="23"/>
        <v>22</v>
      </c>
      <c r="B29" s="74">
        <f t="shared" si="23"/>
        <v>46164</v>
      </c>
      <c r="C29" s="74">
        <f t="shared" si="6"/>
        <v>46164</v>
      </c>
      <c r="D29" s="75">
        <v>0</v>
      </c>
      <c r="E29" s="74">
        <f t="shared" si="7"/>
        <v>46165</v>
      </c>
      <c r="F29" s="75">
        <v>0</v>
      </c>
      <c r="G29" s="76">
        <f t="shared" si="8"/>
        <v>1</v>
      </c>
      <c r="H29" s="200">
        <f t="shared" si="2"/>
        <v>7890894.4199999999</v>
      </c>
      <c r="I29" s="77">
        <v>7898268.54</v>
      </c>
      <c r="J29" s="77">
        <f t="shared" si="21"/>
        <v>7374.1200000001118</v>
      </c>
      <c r="K29" s="91">
        <f t="shared" si="22"/>
        <v>307.25500000000466</v>
      </c>
      <c r="L29" s="36"/>
    </row>
    <row r="30" spans="1:14">
      <c r="A30" s="78">
        <f t="shared" si="23"/>
        <v>23</v>
      </c>
      <c r="B30" s="74">
        <f t="shared" si="23"/>
        <v>46165</v>
      </c>
      <c r="C30" s="74">
        <f t="shared" si="6"/>
        <v>46165</v>
      </c>
      <c r="D30" s="75">
        <v>0</v>
      </c>
      <c r="E30" s="74">
        <f t="shared" si="7"/>
        <v>46166</v>
      </c>
      <c r="F30" s="75">
        <v>0</v>
      </c>
      <c r="G30" s="76">
        <f t="shared" si="8"/>
        <v>1</v>
      </c>
      <c r="H30" s="200">
        <f t="shared" si="2"/>
        <v>7898268.54</v>
      </c>
      <c r="I30" s="77">
        <v>7903973.46</v>
      </c>
      <c r="J30" s="77">
        <f t="shared" si="21"/>
        <v>5704.9199999999255</v>
      </c>
      <c r="K30" s="91">
        <f t="shared" si="22"/>
        <v>237.70499999999689</v>
      </c>
      <c r="L30" s="36"/>
    </row>
    <row r="31" spans="1:14">
      <c r="A31" s="78">
        <f t="shared" si="23"/>
        <v>24</v>
      </c>
      <c r="B31" s="74">
        <f t="shared" si="23"/>
        <v>46166</v>
      </c>
      <c r="C31" s="74">
        <f t="shared" si="6"/>
        <v>46166</v>
      </c>
      <c r="D31" s="75">
        <v>0</v>
      </c>
      <c r="E31" s="74">
        <f t="shared" si="7"/>
        <v>46167</v>
      </c>
      <c r="F31" s="75">
        <v>0</v>
      </c>
      <c r="G31" s="76">
        <f t="shared" si="8"/>
        <v>1</v>
      </c>
      <c r="H31" s="200">
        <f t="shared" si="2"/>
        <v>7903973.46</v>
      </c>
      <c r="I31" s="77">
        <v>7904663.6900000004</v>
      </c>
      <c r="J31" s="77">
        <f t="shared" si="21"/>
        <v>690.23000000044703</v>
      </c>
      <c r="K31" s="91">
        <f t="shared" si="22"/>
        <v>28.759583333351959</v>
      </c>
      <c r="L31" s="36"/>
    </row>
    <row r="32" spans="1:14">
      <c r="A32" s="78">
        <f t="shared" si="23"/>
        <v>25</v>
      </c>
      <c r="B32" s="74">
        <f t="shared" si="23"/>
        <v>46167</v>
      </c>
      <c r="C32" s="74">
        <f t="shared" si="6"/>
        <v>46167</v>
      </c>
      <c r="D32" s="75">
        <v>0</v>
      </c>
      <c r="E32" s="74">
        <f t="shared" si="7"/>
        <v>46168</v>
      </c>
      <c r="F32" s="75">
        <v>0</v>
      </c>
      <c r="G32" s="76">
        <f t="shared" si="8"/>
        <v>1</v>
      </c>
      <c r="H32" s="200">
        <f t="shared" si="2"/>
        <v>7904663.6900000004</v>
      </c>
      <c r="I32" s="77">
        <v>7912381.75</v>
      </c>
      <c r="J32" s="77">
        <f t="shared" si="21"/>
        <v>7718.0599999995902</v>
      </c>
      <c r="K32" s="91">
        <f t="shared" si="22"/>
        <v>321.58583333331626</v>
      </c>
      <c r="L32" s="36"/>
    </row>
    <row r="33" spans="1:12">
      <c r="A33" s="78">
        <f t="shared" si="23"/>
        <v>26</v>
      </c>
      <c r="B33" s="74">
        <f t="shared" si="23"/>
        <v>46168</v>
      </c>
      <c r="C33" s="74">
        <f t="shared" si="6"/>
        <v>46168</v>
      </c>
      <c r="D33" s="75">
        <v>0</v>
      </c>
      <c r="E33" s="74">
        <f t="shared" si="7"/>
        <v>46169</v>
      </c>
      <c r="F33" s="75">
        <v>0</v>
      </c>
      <c r="G33" s="76">
        <f t="shared" si="8"/>
        <v>1</v>
      </c>
      <c r="H33" s="200">
        <f t="shared" si="2"/>
        <v>7912381.75</v>
      </c>
      <c r="I33" s="77">
        <v>7919376.4400000004</v>
      </c>
      <c r="J33" s="77">
        <f t="shared" si="21"/>
        <v>6994.6900000004098</v>
      </c>
      <c r="K33" s="91">
        <f t="shared" si="22"/>
        <v>291.44541666668374</v>
      </c>
      <c r="L33" s="36"/>
    </row>
    <row r="34" spans="1:12">
      <c r="A34" s="78">
        <f t="shared" ref="A34:B34" si="24">A33+1</f>
        <v>27</v>
      </c>
      <c r="B34" s="74">
        <f t="shared" si="24"/>
        <v>46169</v>
      </c>
      <c r="C34" s="74">
        <f t="shared" ref="C34:C35" si="25">B34</f>
        <v>46169</v>
      </c>
      <c r="D34" s="75">
        <v>0</v>
      </c>
      <c r="E34" s="74">
        <f t="shared" ref="E34:E35" si="26">C34+1</f>
        <v>46170</v>
      </c>
      <c r="F34" s="75">
        <v>0</v>
      </c>
      <c r="G34" s="76">
        <f t="shared" ref="G34:G35" si="27">IFERROR(((E34-C34)+(F34-D34)),"")</f>
        <v>1</v>
      </c>
      <c r="H34" s="200">
        <f t="shared" si="2"/>
        <v>7919376.4400000004</v>
      </c>
      <c r="I34" s="77">
        <v>7920073.0899999999</v>
      </c>
      <c r="J34" s="77">
        <f t="shared" si="21"/>
        <v>696.64999999944121</v>
      </c>
      <c r="K34" s="91">
        <f t="shared" si="22"/>
        <v>29.027083333310049</v>
      </c>
      <c r="L34" s="36"/>
    </row>
    <row r="35" spans="1:12">
      <c r="A35" s="78">
        <f t="shared" ref="A35:B35" si="28">A34+1</f>
        <v>28</v>
      </c>
      <c r="B35" s="74">
        <f t="shared" si="28"/>
        <v>46170</v>
      </c>
      <c r="C35" s="74">
        <f t="shared" si="25"/>
        <v>46170</v>
      </c>
      <c r="D35" s="75">
        <v>0</v>
      </c>
      <c r="E35" s="74">
        <f t="shared" si="26"/>
        <v>46171</v>
      </c>
      <c r="F35" s="75">
        <v>0</v>
      </c>
      <c r="G35" s="76">
        <f t="shared" si="27"/>
        <v>1</v>
      </c>
      <c r="H35" s="200">
        <f t="shared" si="2"/>
        <v>7920073.0899999999</v>
      </c>
      <c r="I35" s="77">
        <v>7928264.46</v>
      </c>
      <c r="J35" s="77">
        <f t="shared" si="21"/>
        <v>8191.3700000001118</v>
      </c>
      <c r="K35" s="91">
        <f t="shared" si="22"/>
        <v>341.30708333333797</v>
      </c>
      <c r="L35" s="36"/>
    </row>
    <row r="36" spans="1:12">
      <c r="A36" s="78">
        <f t="shared" ref="A36:B36" si="29">A35+1</f>
        <v>29</v>
      </c>
      <c r="B36" s="74">
        <f t="shared" si="29"/>
        <v>46171</v>
      </c>
      <c r="C36" s="74">
        <f t="shared" ref="C36:C37" si="30">B36</f>
        <v>46171</v>
      </c>
      <c r="D36" s="75">
        <v>0</v>
      </c>
      <c r="E36" s="74">
        <f t="shared" ref="E36:E37" si="31">C36+1</f>
        <v>46172</v>
      </c>
      <c r="F36" s="75">
        <v>0</v>
      </c>
      <c r="G36" s="76">
        <f t="shared" ref="G36:G37" si="32">IFERROR(((E36-C36)+(F36-D36)),"")</f>
        <v>1</v>
      </c>
      <c r="H36" s="200">
        <f t="shared" si="2"/>
        <v>7928264.46</v>
      </c>
      <c r="I36" s="77">
        <v>7936986.3600000003</v>
      </c>
      <c r="J36" s="77">
        <f t="shared" si="21"/>
        <v>8721.9000000003725</v>
      </c>
      <c r="K36" s="91">
        <f t="shared" si="22"/>
        <v>363.41250000001554</v>
      </c>
      <c r="L36" s="36"/>
    </row>
    <row r="37" spans="1:12">
      <c r="A37" s="78">
        <f t="shared" ref="A37:B38" si="33">A36+1</f>
        <v>30</v>
      </c>
      <c r="B37" s="74">
        <f t="shared" si="33"/>
        <v>46172</v>
      </c>
      <c r="C37" s="74">
        <f t="shared" si="30"/>
        <v>46172</v>
      </c>
      <c r="D37" s="75">
        <v>0</v>
      </c>
      <c r="E37" s="74">
        <f t="shared" si="31"/>
        <v>46173</v>
      </c>
      <c r="F37" s="75">
        <v>0</v>
      </c>
      <c r="G37" s="76">
        <f t="shared" si="32"/>
        <v>1</v>
      </c>
      <c r="H37" s="200">
        <f t="shared" si="2"/>
        <v>7936986.3600000003</v>
      </c>
      <c r="I37" s="77">
        <v>7942929.5199999996</v>
      </c>
      <c r="J37" s="77">
        <f t="shared" si="21"/>
        <v>5943.1599999992177</v>
      </c>
      <c r="K37" s="91">
        <f t="shared" si="22"/>
        <v>247.63166666663406</v>
      </c>
      <c r="L37" s="36"/>
    </row>
    <row r="38" spans="1:12">
      <c r="A38" s="78">
        <f t="shared" si="33"/>
        <v>31</v>
      </c>
      <c r="B38" s="74">
        <f t="shared" si="33"/>
        <v>46173</v>
      </c>
      <c r="C38" s="74">
        <f t="shared" ref="C38" si="34">B38</f>
        <v>46173</v>
      </c>
      <c r="D38" s="75">
        <v>0</v>
      </c>
      <c r="E38" s="74">
        <f t="shared" ref="E38" si="35">C38+1</f>
        <v>46174</v>
      </c>
      <c r="F38" s="75">
        <v>0</v>
      </c>
      <c r="G38" s="76">
        <f t="shared" ref="G38" si="36">IFERROR(((E38-C38)+(F38-D38)),"")</f>
        <v>1</v>
      </c>
      <c r="H38" s="200">
        <f t="shared" si="2"/>
        <v>7942929.5199999996</v>
      </c>
      <c r="I38" s="77">
        <v>7942929.5199999996</v>
      </c>
      <c r="J38" s="77">
        <f t="shared" ref="J38" si="37">I38-H38</f>
        <v>0</v>
      </c>
      <c r="K38" s="91">
        <f t="shared" ref="K38" si="38">J38/24</f>
        <v>0</v>
      </c>
      <c r="L38" s="615" t="s">
        <v>247</v>
      </c>
    </row>
    <row r="39" spans="1:12">
      <c r="A39" s="78"/>
      <c r="B39" s="74"/>
      <c r="C39" s="74"/>
      <c r="D39" s="75"/>
      <c r="E39" s="74"/>
      <c r="F39" s="75"/>
      <c r="G39" s="76"/>
      <c r="H39" s="200"/>
      <c r="I39" s="77"/>
      <c r="J39" s="77"/>
      <c r="K39" s="91"/>
      <c r="L39" s="36"/>
    </row>
    <row r="40" spans="1:12">
      <c r="A40" s="82" t="s">
        <v>7</v>
      </c>
      <c r="B40" s="83"/>
      <c r="C40" s="83"/>
      <c r="D40" s="83"/>
      <c r="E40" s="83"/>
      <c r="F40" s="83"/>
      <c r="G40" s="84">
        <f>SUM(G8:G39)</f>
        <v>31</v>
      </c>
      <c r="H40" s="85"/>
      <c r="I40" s="85"/>
      <c r="J40" s="93">
        <f>SUM(J8:J39)</f>
        <v>175783.34999999963</v>
      </c>
      <c r="K40" s="93">
        <f>AVERAGE(K8:K39)</f>
        <v>236.26794354838665</v>
      </c>
      <c r="L40" s="94"/>
    </row>
    <row r="41" spans="1:12">
      <c r="A41" s="86" t="s">
        <v>125</v>
      </c>
      <c r="B41" s="87"/>
      <c r="C41" s="87"/>
      <c r="D41" s="87"/>
      <c r="E41" s="87"/>
      <c r="F41" s="87"/>
      <c r="G41" s="88">
        <f>G40/SUMPRODUCT((G8:G39&gt;0)*1)</f>
        <v>1</v>
      </c>
      <c r="H41" s="89"/>
      <c r="I41" s="89"/>
      <c r="J41" s="89"/>
      <c r="K41" s="89">
        <f>K40/SUMPRODUCT((K8:K39&gt;0)*1)</f>
        <v>8.4381408410138086</v>
      </c>
      <c r="L41" s="95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 xr:uid="{00000000-0004-0000-12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0"/>
  <sheetViews>
    <sheetView zoomScale="80" zoomScaleNormal="80" workbookViewId="0">
      <pane ySplit="6" topLeftCell="A19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5.33203125" style="1" customWidth="1"/>
    <col min="10" max="10" width="13.5546875" style="1" customWidth="1"/>
    <col min="11" max="11" width="9.88671875" style="1" customWidth="1"/>
    <col min="12" max="12" width="44.664062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163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B3" s="5"/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46143</v>
      </c>
      <c r="D4" s="5"/>
      <c r="E4" s="5"/>
      <c r="F4" s="5"/>
      <c r="G4" s="5"/>
      <c r="H4" s="5"/>
      <c r="I4" s="5"/>
      <c r="J4" s="5" t="s">
        <v>148</v>
      </c>
      <c r="K4" s="28">
        <f>MAX(K7:K38)</f>
        <v>3.3375000000002424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77">
        <v>80034.899999999994</v>
      </c>
      <c r="I7" s="77">
        <v>80034.899999999994</v>
      </c>
      <c r="J7" s="77">
        <f t="shared" ref="J7" si="0">I7-H7</f>
        <v>0</v>
      </c>
      <c r="K7" s="91">
        <f t="shared" ref="K7" si="1">J7/24</f>
        <v>0</v>
      </c>
      <c r="L7" s="36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</v>
      </c>
      <c r="E8" s="74">
        <f t="shared" ref="E8:E36" si="3">C8+1</f>
        <v>46145</v>
      </c>
      <c r="F8" s="75">
        <v>0</v>
      </c>
      <c r="G8" s="76">
        <f>IFERROR(((E8-C8)+(F8-D8)),"")</f>
        <v>1</v>
      </c>
      <c r="H8" s="77">
        <f t="shared" ref="H8:H15" si="4">I7</f>
        <v>80034.899999999994</v>
      </c>
      <c r="I8" s="77">
        <v>80034.899999999994</v>
      </c>
      <c r="J8" s="77">
        <f t="shared" ref="J8" si="5">I8-H8</f>
        <v>0</v>
      </c>
      <c r="K8" s="91">
        <f t="shared" ref="K8" si="6">J8/24</f>
        <v>0</v>
      </c>
      <c r="L8" s="557" t="s">
        <v>164</v>
      </c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2"/>
        <v>46145</v>
      </c>
      <c r="D9" s="75">
        <v>0</v>
      </c>
      <c r="E9" s="74">
        <f t="shared" si="3"/>
        <v>46146</v>
      </c>
      <c r="F9" s="75">
        <v>0</v>
      </c>
      <c r="G9" s="76">
        <f t="shared" ref="G9:G36" si="8">IFERROR(((E9-C9)+(F9-D9)),"")</f>
        <v>1</v>
      </c>
      <c r="H9" s="77">
        <f t="shared" si="4"/>
        <v>80034.899999999994</v>
      </c>
      <c r="I9" s="77">
        <v>80034.899999999994</v>
      </c>
      <c r="J9" s="77">
        <f t="shared" ref="J9" si="9">I9-H9</f>
        <v>0</v>
      </c>
      <c r="K9" s="91">
        <f t="shared" ref="K9" si="10">J9/24</f>
        <v>0</v>
      </c>
      <c r="L9" s="557" t="s">
        <v>164</v>
      </c>
    </row>
    <row r="10" spans="1:12">
      <c r="A10" s="78">
        <f t="shared" si="7"/>
        <v>4</v>
      </c>
      <c r="B10" s="74">
        <f t="shared" si="7"/>
        <v>46146</v>
      </c>
      <c r="C10" s="74">
        <f t="shared" si="2"/>
        <v>46146</v>
      </c>
      <c r="D10" s="75">
        <v>0</v>
      </c>
      <c r="E10" s="74">
        <f t="shared" si="3"/>
        <v>46147</v>
      </c>
      <c r="F10" s="75">
        <v>0</v>
      </c>
      <c r="G10" s="76">
        <f t="shared" si="8"/>
        <v>1</v>
      </c>
      <c r="H10" s="77">
        <f t="shared" si="4"/>
        <v>80034.899999999994</v>
      </c>
      <c r="I10" s="77">
        <v>80115</v>
      </c>
      <c r="J10" s="77">
        <f t="shared" ref="J10" si="11">I10-H10</f>
        <v>80.100000000005821</v>
      </c>
      <c r="K10" s="91">
        <f t="shared" ref="K10" si="12">J10/24</f>
        <v>3.3375000000002424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2"/>
        <v>46147</v>
      </c>
      <c r="D11" s="75">
        <v>0</v>
      </c>
      <c r="E11" s="74">
        <f t="shared" si="3"/>
        <v>46148</v>
      </c>
      <c r="F11" s="75">
        <v>0</v>
      </c>
      <c r="G11" s="76">
        <f t="shared" si="8"/>
        <v>1</v>
      </c>
      <c r="H11" s="77">
        <f t="shared" si="4"/>
        <v>80115</v>
      </c>
      <c r="I11" s="77">
        <v>80192</v>
      </c>
      <c r="J11" s="77">
        <f t="shared" ref="J11:J12" si="13">I11-H11</f>
        <v>77</v>
      </c>
      <c r="K11" s="91">
        <f t="shared" ref="K11:K12" si="14">J11/24</f>
        <v>3.2083333333333335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2"/>
        <v>46148</v>
      </c>
      <c r="D12" s="75">
        <v>0</v>
      </c>
      <c r="E12" s="74">
        <f t="shared" si="3"/>
        <v>46149</v>
      </c>
      <c r="F12" s="75">
        <v>0</v>
      </c>
      <c r="G12" s="76">
        <f t="shared" si="8"/>
        <v>1</v>
      </c>
      <c r="H12" s="77">
        <f t="shared" si="4"/>
        <v>80192</v>
      </c>
      <c r="I12" s="77">
        <v>80192</v>
      </c>
      <c r="J12" s="77">
        <f t="shared" si="13"/>
        <v>0</v>
      </c>
      <c r="K12" s="91">
        <f t="shared" si="14"/>
        <v>0</v>
      </c>
      <c r="L12" s="557" t="s">
        <v>164</v>
      </c>
    </row>
    <row r="13" spans="1:12">
      <c r="A13" s="78">
        <f t="shared" si="7"/>
        <v>7</v>
      </c>
      <c r="B13" s="74">
        <f t="shared" si="7"/>
        <v>46149</v>
      </c>
      <c r="C13" s="74">
        <f t="shared" si="2"/>
        <v>46149</v>
      </c>
      <c r="D13" s="75">
        <v>0</v>
      </c>
      <c r="E13" s="74">
        <f t="shared" si="3"/>
        <v>46150</v>
      </c>
      <c r="F13" s="75">
        <v>0</v>
      </c>
      <c r="G13" s="76">
        <f t="shared" si="8"/>
        <v>1</v>
      </c>
      <c r="H13" s="77">
        <f t="shared" si="4"/>
        <v>80192</v>
      </c>
      <c r="I13" s="77">
        <v>80192</v>
      </c>
      <c r="J13" s="77">
        <f t="shared" ref="J13" si="15">I13-H13</f>
        <v>0</v>
      </c>
      <c r="K13" s="91">
        <f t="shared" ref="K13" si="16">J13/24</f>
        <v>0</v>
      </c>
      <c r="L13" s="557" t="s">
        <v>164</v>
      </c>
    </row>
    <row r="14" spans="1:12">
      <c r="A14" s="78">
        <f t="shared" si="7"/>
        <v>8</v>
      </c>
      <c r="B14" s="74">
        <f t="shared" si="7"/>
        <v>46150</v>
      </c>
      <c r="C14" s="74">
        <f t="shared" si="2"/>
        <v>46150</v>
      </c>
      <c r="D14" s="75">
        <v>0</v>
      </c>
      <c r="E14" s="74">
        <f t="shared" si="3"/>
        <v>46151</v>
      </c>
      <c r="F14" s="75">
        <v>0</v>
      </c>
      <c r="G14" s="76">
        <f t="shared" si="8"/>
        <v>1</v>
      </c>
      <c r="H14" s="77">
        <f t="shared" si="4"/>
        <v>80192</v>
      </c>
      <c r="I14" s="77">
        <v>80192</v>
      </c>
      <c r="J14" s="77">
        <f t="shared" ref="J14" si="17">I14-H14</f>
        <v>0</v>
      </c>
      <c r="K14" s="91">
        <f t="shared" ref="K14" si="18">J14/24</f>
        <v>0</v>
      </c>
      <c r="L14" s="557" t="s">
        <v>164</v>
      </c>
    </row>
    <row r="15" spans="1:12">
      <c r="A15" s="78">
        <f t="shared" si="7"/>
        <v>9</v>
      </c>
      <c r="B15" s="74">
        <f t="shared" si="7"/>
        <v>46151</v>
      </c>
      <c r="C15" s="74">
        <f t="shared" si="2"/>
        <v>46151</v>
      </c>
      <c r="D15" s="75">
        <v>0</v>
      </c>
      <c r="E15" s="74">
        <f t="shared" si="3"/>
        <v>46152</v>
      </c>
      <c r="F15" s="75">
        <v>0</v>
      </c>
      <c r="G15" s="76">
        <f t="shared" si="8"/>
        <v>1</v>
      </c>
      <c r="H15" s="77">
        <f t="shared" si="4"/>
        <v>80192</v>
      </c>
      <c r="I15" s="77">
        <v>80192</v>
      </c>
      <c r="J15" s="77">
        <f t="shared" ref="J15" si="19">I15-H15</f>
        <v>0</v>
      </c>
      <c r="K15" s="91">
        <f t="shared" ref="K15" si="20">J15/24</f>
        <v>0</v>
      </c>
      <c r="L15" s="557" t="s">
        <v>164</v>
      </c>
    </row>
    <row r="16" spans="1:12">
      <c r="A16" s="78">
        <f t="shared" si="7"/>
        <v>10</v>
      </c>
      <c r="B16" s="74">
        <f t="shared" si="7"/>
        <v>46152</v>
      </c>
      <c r="C16" s="74">
        <f t="shared" si="2"/>
        <v>46152</v>
      </c>
      <c r="D16" s="75">
        <v>0</v>
      </c>
      <c r="E16" s="74">
        <f t="shared" si="3"/>
        <v>46153</v>
      </c>
      <c r="F16" s="75">
        <v>0</v>
      </c>
      <c r="G16" s="76">
        <f t="shared" si="8"/>
        <v>1</v>
      </c>
      <c r="H16" s="77">
        <f t="shared" ref="H16" si="21">I15</f>
        <v>80192</v>
      </c>
      <c r="I16" s="77">
        <v>80192</v>
      </c>
      <c r="J16" s="77">
        <f t="shared" ref="J16" si="22">I16-H16</f>
        <v>0</v>
      </c>
      <c r="K16" s="91">
        <f t="shared" ref="K16" si="23">J16/24</f>
        <v>0</v>
      </c>
      <c r="L16" s="557" t="s">
        <v>164</v>
      </c>
    </row>
    <row r="17" spans="1:14">
      <c r="A17" s="78">
        <f t="shared" si="7"/>
        <v>11</v>
      </c>
      <c r="B17" s="74">
        <f t="shared" si="7"/>
        <v>46153</v>
      </c>
      <c r="C17" s="74">
        <f t="shared" si="2"/>
        <v>46153</v>
      </c>
      <c r="D17" s="75">
        <v>0</v>
      </c>
      <c r="E17" s="74">
        <f t="shared" si="3"/>
        <v>46154</v>
      </c>
      <c r="F17" s="75">
        <v>0</v>
      </c>
      <c r="G17" s="76">
        <f t="shared" si="8"/>
        <v>1</v>
      </c>
      <c r="H17" s="77">
        <f t="shared" ref="H17:H20" si="24">I16</f>
        <v>80192</v>
      </c>
      <c r="I17" s="77">
        <v>80192</v>
      </c>
      <c r="J17" s="77">
        <f t="shared" ref="J17" si="25">I17-H17</f>
        <v>0</v>
      </c>
      <c r="K17" s="91">
        <f t="shared" ref="K17" si="26">J17/24</f>
        <v>0</v>
      </c>
      <c r="L17" s="557" t="s">
        <v>164</v>
      </c>
    </row>
    <row r="18" spans="1:14">
      <c r="A18" s="78">
        <f t="shared" si="7"/>
        <v>12</v>
      </c>
      <c r="B18" s="74">
        <f t="shared" si="7"/>
        <v>46154</v>
      </c>
      <c r="C18" s="74">
        <f t="shared" si="2"/>
        <v>46154</v>
      </c>
      <c r="D18" s="75">
        <v>0</v>
      </c>
      <c r="E18" s="74">
        <f t="shared" si="3"/>
        <v>46155</v>
      </c>
      <c r="F18" s="75">
        <v>0</v>
      </c>
      <c r="G18" s="76">
        <f t="shared" si="8"/>
        <v>1</v>
      </c>
      <c r="H18" s="77">
        <f t="shared" si="24"/>
        <v>80192</v>
      </c>
      <c r="I18" s="77">
        <v>80262</v>
      </c>
      <c r="J18" s="77">
        <f t="shared" ref="J18" si="27">I18-H18</f>
        <v>70</v>
      </c>
      <c r="K18" s="91">
        <f t="shared" ref="K18" si="28">J18/24</f>
        <v>2.9166666666666665</v>
      </c>
      <c r="L18" s="36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2"/>
        <v>46155</v>
      </c>
      <c r="D19" s="75">
        <v>0</v>
      </c>
      <c r="E19" s="74">
        <f t="shared" si="3"/>
        <v>46156</v>
      </c>
      <c r="F19" s="75">
        <v>0</v>
      </c>
      <c r="G19" s="76">
        <f t="shared" si="8"/>
        <v>1</v>
      </c>
      <c r="H19" s="77">
        <f t="shared" si="24"/>
        <v>80262</v>
      </c>
      <c r="I19" s="77">
        <v>80262</v>
      </c>
      <c r="J19" s="77">
        <f t="shared" ref="J19:J30" si="29">I19-H19</f>
        <v>0</v>
      </c>
      <c r="K19" s="91">
        <f t="shared" ref="K19:K30" si="30">J19/24</f>
        <v>0</v>
      </c>
      <c r="L19" s="557" t="s">
        <v>164</v>
      </c>
    </row>
    <row r="20" spans="1:14">
      <c r="A20" s="78">
        <f t="shared" si="7"/>
        <v>14</v>
      </c>
      <c r="B20" s="74">
        <f t="shared" si="7"/>
        <v>46156</v>
      </c>
      <c r="C20" s="74">
        <f t="shared" si="2"/>
        <v>46156</v>
      </c>
      <c r="D20" s="75">
        <v>0</v>
      </c>
      <c r="E20" s="74">
        <f t="shared" si="3"/>
        <v>46157</v>
      </c>
      <c r="F20" s="75">
        <v>0</v>
      </c>
      <c r="G20" s="76">
        <f t="shared" si="8"/>
        <v>1</v>
      </c>
      <c r="H20" s="77">
        <f t="shared" si="24"/>
        <v>80262</v>
      </c>
      <c r="I20" s="77">
        <v>80262</v>
      </c>
      <c r="J20" s="77">
        <f t="shared" si="29"/>
        <v>0</v>
      </c>
      <c r="K20" s="91">
        <f t="shared" si="30"/>
        <v>0</v>
      </c>
      <c r="L20" s="557" t="s">
        <v>164</v>
      </c>
    </row>
    <row r="21" spans="1:14">
      <c r="A21" s="78">
        <f t="shared" si="7"/>
        <v>15</v>
      </c>
      <c r="B21" s="74">
        <f t="shared" si="7"/>
        <v>46157</v>
      </c>
      <c r="C21" s="74">
        <f t="shared" si="2"/>
        <v>46157</v>
      </c>
      <c r="D21" s="75">
        <v>0</v>
      </c>
      <c r="E21" s="74">
        <f t="shared" si="3"/>
        <v>46158</v>
      </c>
      <c r="F21" s="75">
        <v>0</v>
      </c>
      <c r="G21" s="76">
        <f t="shared" si="8"/>
        <v>1</v>
      </c>
      <c r="H21" s="77">
        <f t="shared" ref="H21" si="31">I20</f>
        <v>80262</v>
      </c>
      <c r="I21" s="77">
        <v>80262</v>
      </c>
      <c r="J21" s="77">
        <f t="shared" ref="J21" si="32">I21-H21</f>
        <v>0</v>
      </c>
      <c r="K21" s="91">
        <f t="shared" ref="K21" si="33">J21/24</f>
        <v>0</v>
      </c>
      <c r="L21" s="557" t="s">
        <v>164</v>
      </c>
    </row>
    <row r="22" spans="1:14">
      <c r="A22" s="78">
        <f t="shared" si="7"/>
        <v>16</v>
      </c>
      <c r="B22" s="74">
        <f t="shared" si="7"/>
        <v>46158</v>
      </c>
      <c r="C22" s="74">
        <f t="shared" si="2"/>
        <v>46158</v>
      </c>
      <c r="D22" s="75">
        <v>0</v>
      </c>
      <c r="E22" s="74">
        <f t="shared" si="3"/>
        <v>46159</v>
      </c>
      <c r="F22" s="75">
        <v>0</v>
      </c>
      <c r="G22" s="76">
        <f t="shared" si="8"/>
        <v>1</v>
      </c>
      <c r="H22" s="77">
        <f t="shared" ref="H22" si="34">I21</f>
        <v>80262</v>
      </c>
      <c r="I22" s="77">
        <v>80262</v>
      </c>
      <c r="J22" s="77">
        <f t="shared" ref="J22" si="35">I22-H22</f>
        <v>0</v>
      </c>
      <c r="K22" s="91">
        <f t="shared" ref="K22" si="36">J22/24</f>
        <v>0</v>
      </c>
      <c r="L22" s="557" t="s">
        <v>164</v>
      </c>
    </row>
    <row r="23" spans="1:14">
      <c r="A23" s="78">
        <f t="shared" si="7"/>
        <v>17</v>
      </c>
      <c r="B23" s="74">
        <f t="shared" si="7"/>
        <v>46159</v>
      </c>
      <c r="C23" s="74">
        <f t="shared" si="2"/>
        <v>46159</v>
      </c>
      <c r="D23" s="75">
        <v>0</v>
      </c>
      <c r="E23" s="74">
        <f t="shared" si="3"/>
        <v>46160</v>
      </c>
      <c r="F23" s="75">
        <v>0</v>
      </c>
      <c r="G23" s="76">
        <f t="shared" si="8"/>
        <v>1</v>
      </c>
      <c r="H23" s="77">
        <f t="shared" ref="H23:H24" si="37">I22</f>
        <v>80262</v>
      </c>
      <c r="I23" s="77">
        <v>80262</v>
      </c>
      <c r="J23" s="77">
        <f t="shared" ref="J23" si="38">I23-H23</f>
        <v>0</v>
      </c>
      <c r="K23" s="91">
        <f t="shared" ref="K23" si="39">J23/24</f>
        <v>0</v>
      </c>
      <c r="L23" s="557" t="s">
        <v>164</v>
      </c>
    </row>
    <row r="24" spans="1:14">
      <c r="A24" s="78">
        <f t="shared" si="7"/>
        <v>18</v>
      </c>
      <c r="B24" s="74">
        <f t="shared" si="7"/>
        <v>46160</v>
      </c>
      <c r="C24" s="74">
        <f t="shared" si="2"/>
        <v>46160</v>
      </c>
      <c r="D24" s="75">
        <v>0</v>
      </c>
      <c r="E24" s="74">
        <f t="shared" si="3"/>
        <v>46161</v>
      </c>
      <c r="F24" s="75">
        <v>0</v>
      </c>
      <c r="G24" s="76">
        <f t="shared" si="8"/>
        <v>1</v>
      </c>
      <c r="H24" s="77">
        <f t="shared" si="37"/>
        <v>80262</v>
      </c>
      <c r="I24" s="77">
        <v>80262</v>
      </c>
      <c r="J24" s="77">
        <f t="shared" ref="J24" si="40">I24-H24</f>
        <v>0</v>
      </c>
      <c r="K24" s="91">
        <f t="shared" ref="K24" si="41">J24/24</f>
        <v>0</v>
      </c>
      <c r="L24" s="557" t="s">
        <v>164</v>
      </c>
    </row>
    <row r="25" spans="1:14">
      <c r="A25" s="78">
        <f t="shared" ref="A25:B37" si="42">A24+1</f>
        <v>19</v>
      </c>
      <c r="B25" s="74">
        <f t="shared" si="42"/>
        <v>46161</v>
      </c>
      <c r="C25" s="74">
        <f t="shared" si="2"/>
        <v>46161</v>
      </c>
      <c r="D25" s="75">
        <v>0</v>
      </c>
      <c r="E25" s="74">
        <f t="shared" si="3"/>
        <v>46162</v>
      </c>
      <c r="F25" s="75">
        <v>0</v>
      </c>
      <c r="G25" s="76">
        <f t="shared" si="8"/>
        <v>1</v>
      </c>
      <c r="H25" s="77">
        <f t="shared" ref="H25" si="43">I24</f>
        <v>80262</v>
      </c>
      <c r="I25" s="77">
        <v>80262</v>
      </c>
      <c r="J25" s="77">
        <f t="shared" ref="J25" si="44">I25-H25</f>
        <v>0</v>
      </c>
      <c r="K25" s="91">
        <f t="shared" ref="K25" si="45">J25/24</f>
        <v>0</v>
      </c>
      <c r="L25" s="557" t="s">
        <v>164</v>
      </c>
    </row>
    <row r="26" spans="1:14">
      <c r="A26" s="78">
        <f t="shared" si="42"/>
        <v>20</v>
      </c>
      <c r="B26" s="74">
        <f t="shared" si="42"/>
        <v>46162</v>
      </c>
      <c r="C26" s="74">
        <f t="shared" si="2"/>
        <v>46162</v>
      </c>
      <c r="D26" s="75">
        <v>0</v>
      </c>
      <c r="E26" s="74">
        <f t="shared" si="3"/>
        <v>46163</v>
      </c>
      <c r="F26" s="75">
        <v>0</v>
      </c>
      <c r="G26" s="76">
        <f t="shared" si="8"/>
        <v>1</v>
      </c>
      <c r="H26" s="77">
        <f t="shared" ref="H26" si="46">I25</f>
        <v>80262</v>
      </c>
      <c r="I26" s="77">
        <v>80262</v>
      </c>
      <c r="J26" s="77">
        <f t="shared" ref="J26" si="47">I26-H26</f>
        <v>0</v>
      </c>
      <c r="K26" s="91">
        <f t="shared" ref="K26" si="48">J26/24</f>
        <v>0</v>
      </c>
      <c r="L26" s="557" t="s">
        <v>164</v>
      </c>
    </row>
    <row r="27" spans="1:14">
      <c r="A27" s="78">
        <f t="shared" si="42"/>
        <v>21</v>
      </c>
      <c r="B27" s="74">
        <f t="shared" si="42"/>
        <v>46163</v>
      </c>
      <c r="C27" s="74">
        <f t="shared" si="2"/>
        <v>46163</v>
      </c>
      <c r="D27" s="75">
        <v>0</v>
      </c>
      <c r="E27" s="74">
        <f t="shared" si="3"/>
        <v>46164</v>
      </c>
      <c r="F27" s="75">
        <v>0</v>
      </c>
      <c r="G27" s="76">
        <f t="shared" si="8"/>
        <v>1</v>
      </c>
      <c r="H27" s="77">
        <f t="shared" ref="H27" si="49">I26</f>
        <v>80262</v>
      </c>
      <c r="I27" s="77">
        <v>80262</v>
      </c>
      <c r="J27" s="77">
        <f t="shared" ref="J27" si="50">I27-H27</f>
        <v>0</v>
      </c>
      <c r="K27" s="91">
        <f t="shared" ref="K27" si="51">J27/24</f>
        <v>0</v>
      </c>
      <c r="L27" s="557" t="s">
        <v>164</v>
      </c>
    </row>
    <row r="28" spans="1:14">
      <c r="A28" s="78">
        <f t="shared" si="42"/>
        <v>22</v>
      </c>
      <c r="B28" s="74">
        <f t="shared" si="42"/>
        <v>46164</v>
      </c>
      <c r="C28" s="74">
        <f t="shared" si="2"/>
        <v>46164</v>
      </c>
      <c r="D28" s="75">
        <v>0</v>
      </c>
      <c r="E28" s="74">
        <f t="shared" si="3"/>
        <v>46165</v>
      </c>
      <c r="F28" s="75">
        <v>0</v>
      </c>
      <c r="G28" s="76">
        <f t="shared" si="8"/>
        <v>1</v>
      </c>
      <c r="H28" s="77">
        <f t="shared" ref="H28" si="52">I27</f>
        <v>80262</v>
      </c>
      <c r="I28" s="77">
        <v>80262</v>
      </c>
      <c r="J28" s="77">
        <f t="shared" ref="J28" si="53">I28-H28</f>
        <v>0</v>
      </c>
      <c r="K28" s="91">
        <f t="shared" ref="K28" si="54">J28/24</f>
        <v>0</v>
      </c>
      <c r="L28" s="557" t="s">
        <v>164</v>
      </c>
    </row>
    <row r="29" spans="1:14">
      <c r="A29" s="78">
        <f t="shared" si="42"/>
        <v>23</v>
      </c>
      <c r="B29" s="74">
        <f t="shared" si="42"/>
        <v>46165</v>
      </c>
      <c r="C29" s="74">
        <f t="shared" si="2"/>
        <v>46165</v>
      </c>
      <c r="D29" s="75">
        <v>0</v>
      </c>
      <c r="E29" s="74">
        <f t="shared" si="3"/>
        <v>46166</v>
      </c>
      <c r="F29" s="75">
        <v>0</v>
      </c>
      <c r="G29" s="76">
        <f t="shared" si="8"/>
        <v>1</v>
      </c>
      <c r="H29" s="77">
        <f t="shared" ref="H29:H30" si="55">I28</f>
        <v>80262</v>
      </c>
      <c r="I29" s="77">
        <v>80262</v>
      </c>
      <c r="J29" s="77">
        <f t="shared" si="29"/>
        <v>0</v>
      </c>
      <c r="K29" s="91">
        <f t="shared" si="30"/>
        <v>0</v>
      </c>
      <c r="L29" s="557" t="s">
        <v>164</v>
      </c>
    </row>
    <row r="30" spans="1:14">
      <c r="A30" s="78">
        <f t="shared" si="42"/>
        <v>24</v>
      </c>
      <c r="B30" s="74">
        <f t="shared" si="42"/>
        <v>46166</v>
      </c>
      <c r="C30" s="74">
        <f t="shared" si="2"/>
        <v>46166</v>
      </c>
      <c r="D30" s="75">
        <v>0</v>
      </c>
      <c r="E30" s="74">
        <f t="shared" si="3"/>
        <v>46167</v>
      </c>
      <c r="F30" s="75">
        <v>0</v>
      </c>
      <c r="G30" s="76">
        <f t="shared" si="8"/>
        <v>1</v>
      </c>
      <c r="H30" s="77">
        <f t="shared" si="55"/>
        <v>80262</v>
      </c>
      <c r="I30" s="77">
        <v>80262</v>
      </c>
      <c r="J30" s="77">
        <f t="shared" si="29"/>
        <v>0</v>
      </c>
      <c r="K30" s="91">
        <f t="shared" si="30"/>
        <v>0</v>
      </c>
      <c r="L30" s="557" t="s">
        <v>164</v>
      </c>
    </row>
    <row r="31" spans="1:14">
      <c r="A31" s="78">
        <f t="shared" si="42"/>
        <v>25</v>
      </c>
      <c r="B31" s="74">
        <f t="shared" si="42"/>
        <v>46167</v>
      </c>
      <c r="C31" s="74">
        <f t="shared" si="2"/>
        <v>46167</v>
      </c>
      <c r="D31" s="75">
        <v>0</v>
      </c>
      <c r="E31" s="74">
        <f t="shared" si="3"/>
        <v>46168</v>
      </c>
      <c r="F31" s="75">
        <v>0</v>
      </c>
      <c r="G31" s="76">
        <f t="shared" si="8"/>
        <v>1</v>
      </c>
      <c r="H31" s="77">
        <f t="shared" ref="H31" si="56">I30</f>
        <v>80262</v>
      </c>
      <c r="I31" s="77">
        <v>80262</v>
      </c>
      <c r="J31" s="77">
        <f t="shared" ref="J31" si="57">I31-H31</f>
        <v>0</v>
      </c>
      <c r="K31" s="91">
        <f t="shared" ref="K31" si="58">J31/24</f>
        <v>0</v>
      </c>
      <c r="L31" s="557" t="s">
        <v>164</v>
      </c>
    </row>
    <row r="32" spans="1:14">
      <c r="A32" s="78">
        <f t="shared" si="42"/>
        <v>26</v>
      </c>
      <c r="B32" s="74">
        <f t="shared" si="42"/>
        <v>46168</v>
      </c>
      <c r="C32" s="74">
        <f t="shared" si="2"/>
        <v>46168</v>
      </c>
      <c r="D32" s="75">
        <v>0</v>
      </c>
      <c r="E32" s="74">
        <f t="shared" si="3"/>
        <v>46169</v>
      </c>
      <c r="F32" s="75">
        <v>0</v>
      </c>
      <c r="G32" s="76">
        <f t="shared" si="8"/>
        <v>1</v>
      </c>
      <c r="H32" s="77">
        <f t="shared" ref="H32" si="59">I31</f>
        <v>80262</v>
      </c>
      <c r="I32" s="77">
        <v>80262</v>
      </c>
      <c r="J32" s="77">
        <f t="shared" ref="J32" si="60">I32-H32</f>
        <v>0</v>
      </c>
      <c r="K32" s="91">
        <f t="shared" ref="K32" si="61">J32/24</f>
        <v>0</v>
      </c>
      <c r="L32" s="557" t="s">
        <v>164</v>
      </c>
    </row>
    <row r="33" spans="1:12">
      <c r="A33" s="78">
        <f t="shared" si="42"/>
        <v>27</v>
      </c>
      <c r="B33" s="74">
        <f t="shared" si="42"/>
        <v>46169</v>
      </c>
      <c r="C33" s="74">
        <f t="shared" si="2"/>
        <v>46169</v>
      </c>
      <c r="D33" s="75">
        <v>0</v>
      </c>
      <c r="E33" s="74">
        <f t="shared" si="3"/>
        <v>46170</v>
      </c>
      <c r="F33" s="75">
        <v>0</v>
      </c>
      <c r="G33" s="76">
        <f t="shared" si="8"/>
        <v>1</v>
      </c>
      <c r="H33" s="77">
        <f t="shared" ref="H33" si="62">I32</f>
        <v>80262</v>
      </c>
      <c r="I33" s="77">
        <v>80262</v>
      </c>
      <c r="J33" s="77">
        <f t="shared" ref="J33" si="63">I33-H33</f>
        <v>0</v>
      </c>
      <c r="K33" s="91">
        <f t="shared" ref="K33" si="64">J33/24</f>
        <v>0</v>
      </c>
      <c r="L33" s="557" t="s">
        <v>164</v>
      </c>
    </row>
    <row r="34" spans="1:12">
      <c r="A34" s="78">
        <f t="shared" si="42"/>
        <v>28</v>
      </c>
      <c r="B34" s="74">
        <f t="shared" si="42"/>
        <v>46170</v>
      </c>
      <c r="C34" s="74">
        <f t="shared" si="2"/>
        <v>46170</v>
      </c>
      <c r="D34" s="75">
        <v>0</v>
      </c>
      <c r="E34" s="74">
        <f t="shared" si="3"/>
        <v>46171</v>
      </c>
      <c r="F34" s="75">
        <v>0</v>
      </c>
      <c r="G34" s="76">
        <f t="shared" si="8"/>
        <v>1</v>
      </c>
      <c r="H34" s="77">
        <f t="shared" ref="H34" si="65">I33</f>
        <v>80262</v>
      </c>
      <c r="I34" s="77">
        <v>80262</v>
      </c>
      <c r="J34" s="77">
        <f t="shared" ref="J34" si="66">I34-H34</f>
        <v>0</v>
      </c>
      <c r="K34" s="91">
        <f t="shared" ref="K34" si="67">J34/24</f>
        <v>0</v>
      </c>
      <c r="L34" s="557" t="s">
        <v>164</v>
      </c>
    </row>
    <row r="35" spans="1:12">
      <c r="A35" s="78">
        <f t="shared" si="42"/>
        <v>29</v>
      </c>
      <c r="B35" s="74">
        <f t="shared" si="42"/>
        <v>46171</v>
      </c>
      <c r="C35" s="74">
        <f t="shared" si="2"/>
        <v>46171</v>
      </c>
      <c r="D35" s="75">
        <v>0</v>
      </c>
      <c r="E35" s="74">
        <f t="shared" si="3"/>
        <v>46172</v>
      </c>
      <c r="F35" s="75">
        <v>0</v>
      </c>
      <c r="G35" s="76">
        <f t="shared" si="8"/>
        <v>1</v>
      </c>
      <c r="H35" s="77">
        <f t="shared" ref="H35" si="68">I34</f>
        <v>80262</v>
      </c>
      <c r="I35" s="77">
        <v>80262</v>
      </c>
      <c r="J35" s="77">
        <f t="shared" ref="J35" si="69">I35-H35</f>
        <v>0</v>
      </c>
      <c r="K35" s="91">
        <f t="shared" ref="K35" si="70">J35/24</f>
        <v>0</v>
      </c>
      <c r="L35" s="557" t="s">
        <v>164</v>
      </c>
    </row>
    <row r="36" spans="1:12">
      <c r="A36" s="78">
        <f t="shared" si="42"/>
        <v>30</v>
      </c>
      <c r="B36" s="74">
        <f t="shared" si="42"/>
        <v>46172</v>
      </c>
      <c r="C36" s="74">
        <f t="shared" si="2"/>
        <v>46172</v>
      </c>
      <c r="D36" s="75">
        <v>0</v>
      </c>
      <c r="E36" s="74">
        <f t="shared" si="3"/>
        <v>46173</v>
      </c>
      <c r="F36" s="75">
        <v>0</v>
      </c>
      <c r="G36" s="76">
        <f t="shared" si="8"/>
        <v>1</v>
      </c>
      <c r="H36" s="77">
        <f t="shared" ref="H36" si="71">I35</f>
        <v>80262</v>
      </c>
      <c r="I36" s="77">
        <v>80262</v>
      </c>
      <c r="J36" s="77">
        <f t="shared" ref="J36" si="72">I36-H36</f>
        <v>0</v>
      </c>
      <c r="K36" s="91">
        <f t="shared" ref="K36" si="73">J36/24</f>
        <v>0</v>
      </c>
      <c r="L36" s="557" t="s">
        <v>164</v>
      </c>
    </row>
    <row r="37" spans="1:12">
      <c r="A37" s="78">
        <f t="shared" si="42"/>
        <v>31</v>
      </c>
      <c r="B37" s="74">
        <f t="shared" si="42"/>
        <v>46173</v>
      </c>
      <c r="C37" s="74">
        <f t="shared" ref="C37" si="74">B37</f>
        <v>46173</v>
      </c>
      <c r="D37" s="75">
        <v>0</v>
      </c>
      <c r="E37" s="74">
        <f t="shared" ref="E37" si="75">C37+1</f>
        <v>46174</v>
      </c>
      <c r="F37" s="75">
        <v>0</v>
      </c>
      <c r="G37" s="76">
        <f t="shared" ref="G37" si="76">IFERROR(((E37-C37)+(F37-D37)),"")</f>
        <v>1</v>
      </c>
      <c r="H37" s="77">
        <f t="shared" ref="H37" si="77">I36</f>
        <v>80262</v>
      </c>
      <c r="I37" s="77">
        <v>80262</v>
      </c>
      <c r="J37" s="77">
        <f t="shared" ref="J37" si="78">I37-H37</f>
        <v>0</v>
      </c>
      <c r="K37" s="91">
        <f t="shared" ref="K37" si="79">J37/24</f>
        <v>0</v>
      </c>
      <c r="L37" s="557" t="s">
        <v>164</v>
      </c>
    </row>
    <row r="38" spans="1:12">
      <c r="A38" s="79"/>
      <c r="B38" s="20"/>
      <c r="C38" s="20"/>
      <c r="D38" s="218"/>
      <c r="E38" s="20"/>
      <c r="F38" s="218"/>
      <c r="G38" s="219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227.10000000000582</v>
      </c>
      <c r="K39" s="93">
        <f>AVERAGE(K7:K34)</f>
        <v>0.3379464285714372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0.1126488095238124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3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H38" sqref="H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5.33203125" style="1" customWidth="1"/>
    <col min="10" max="10" width="13.5546875" style="1" customWidth="1"/>
    <col min="11" max="11" width="9.88671875" style="1" customWidth="1"/>
    <col min="12" max="12" width="44.664062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44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B3" s="5"/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46143</v>
      </c>
      <c r="D4" s="5"/>
      <c r="E4" s="5"/>
      <c r="F4" s="5"/>
      <c r="G4" s="5"/>
      <c r="H4" s="5"/>
      <c r="I4" s="5"/>
      <c r="J4" s="5" t="s">
        <v>148</v>
      </c>
      <c r="K4" s="28">
        <f>MAX(K7:K38)</f>
        <v>582.55166666667594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75">
        <v>0.25</v>
      </c>
      <c r="E7" s="73">
        <f>C7+1</f>
        <v>46144</v>
      </c>
      <c r="F7" s="75">
        <v>0.25</v>
      </c>
      <c r="G7" s="76">
        <f>IFERROR(((E7-C7)+(F7-D7)),"")</f>
        <v>1</v>
      </c>
      <c r="H7" s="77">
        <v>4414591.5999999996</v>
      </c>
      <c r="I7" s="77">
        <v>4414591.5999999996</v>
      </c>
      <c r="J7" s="77">
        <f t="shared" ref="J7" si="0">I7-H7</f>
        <v>0</v>
      </c>
      <c r="K7" s="91">
        <f t="shared" ref="K7" si="1">J7/24</f>
        <v>0</v>
      </c>
      <c r="L7" s="556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0.25</v>
      </c>
      <c r="E8" s="74">
        <f t="shared" ref="E8:E36" si="3">C8+1</f>
        <v>46145</v>
      </c>
      <c r="F8" s="75">
        <v>0.25</v>
      </c>
      <c r="G8" s="76">
        <f>IFERROR(((E8-C8)+(F8-D8)),"")</f>
        <v>1</v>
      </c>
      <c r="H8" s="77">
        <f t="shared" ref="H8:H27" si="4">I7</f>
        <v>4414591.5999999996</v>
      </c>
      <c r="I8" s="77">
        <v>4414591.5999999996</v>
      </c>
      <c r="J8" s="77">
        <f t="shared" ref="J8" si="5">I8-H8</f>
        <v>0</v>
      </c>
      <c r="K8" s="91">
        <f t="shared" ref="K8" si="6">J8/24</f>
        <v>0</v>
      </c>
      <c r="L8" s="557" t="s">
        <v>164</v>
      </c>
    </row>
    <row r="9" spans="1:12">
      <c r="A9" s="78">
        <f t="shared" ref="A9:B24" si="7">A8+1</f>
        <v>3</v>
      </c>
      <c r="B9" s="74">
        <f t="shared" si="7"/>
        <v>46145</v>
      </c>
      <c r="C9" s="74">
        <f t="shared" si="2"/>
        <v>46145</v>
      </c>
      <c r="D9" s="75">
        <v>0.25</v>
      </c>
      <c r="E9" s="74">
        <f t="shared" si="3"/>
        <v>46146</v>
      </c>
      <c r="F9" s="75">
        <v>0.25</v>
      </c>
      <c r="G9" s="76">
        <f t="shared" ref="G9:G36" si="8">IFERROR(((E9-C9)+(F9-D9)),"")</f>
        <v>1</v>
      </c>
      <c r="H9" s="77">
        <f t="shared" si="4"/>
        <v>4414591.5999999996</v>
      </c>
      <c r="I9" s="77">
        <v>4414591.5999999996</v>
      </c>
      <c r="J9" s="77">
        <f t="shared" ref="J9" si="9">I9-H9</f>
        <v>0</v>
      </c>
      <c r="K9" s="91">
        <f t="shared" ref="K9" si="10">J9/24</f>
        <v>0</v>
      </c>
      <c r="L9" s="557" t="s">
        <v>164</v>
      </c>
    </row>
    <row r="10" spans="1:12">
      <c r="A10" s="78">
        <f t="shared" si="7"/>
        <v>4</v>
      </c>
      <c r="B10" s="74">
        <f t="shared" si="7"/>
        <v>46146</v>
      </c>
      <c r="C10" s="74">
        <f t="shared" si="2"/>
        <v>46146</v>
      </c>
      <c r="D10" s="75">
        <v>0.25</v>
      </c>
      <c r="E10" s="74">
        <f t="shared" si="3"/>
        <v>46147</v>
      </c>
      <c r="F10" s="75">
        <v>0.25</v>
      </c>
      <c r="G10" s="76">
        <f t="shared" si="8"/>
        <v>1</v>
      </c>
      <c r="H10" s="77">
        <f t="shared" si="4"/>
        <v>4414591.5999999996</v>
      </c>
      <c r="I10" s="77">
        <v>4416058.2</v>
      </c>
      <c r="J10" s="77">
        <f t="shared" ref="J10" si="11">I10-H10</f>
        <v>1466.6000000005588</v>
      </c>
      <c r="K10" s="91">
        <f t="shared" ref="K10" si="12">J10/24</f>
        <v>61.108333333356619</v>
      </c>
      <c r="L10" s="36"/>
    </row>
    <row r="11" spans="1:12">
      <c r="A11" s="78">
        <f t="shared" si="7"/>
        <v>5</v>
      </c>
      <c r="B11" s="74">
        <f t="shared" si="7"/>
        <v>46147</v>
      </c>
      <c r="C11" s="74">
        <f t="shared" si="2"/>
        <v>46147</v>
      </c>
      <c r="D11" s="75">
        <v>0.25</v>
      </c>
      <c r="E11" s="74">
        <f t="shared" si="3"/>
        <v>46148</v>
      </c>
      <c r="F11" s="75">
        <v>0.25</v>
      </c>
      <c r="G11" s="76">
        <f t="shared" si="8"/>
        <v>1</v>
      </c>
      <c r="H11" s="77">
        <f t="shared" si="4"/>
        <v>4416058.2</v>
      </c>
      <c r="I11" s="77">
        <v>4419721.25</v>
      </c>
      <c r="J11" s="77">
        <f t="shared" ref="J11" si="13">I11-H11</f>
        <v>3663.0499999998137</v>
      </c>
      <c r="K11" s="91">
        <f t="shared" ref="K11" si="14">J11/24</f>
        <v>152.62708333332557</v>
      </c>
      <c r="L11" s="36"/>
    </row>
    <row r="12" spans="1:12">
      <c r="A12" s="78">
        <f t="shared" si="7"/>
        <v>6</v>
      </c>
      <c r="B12" s="74">
        <f t="shared" si="7"/>
        <v>46148</v>
      </c>
      <c r="C12" s="74">
        <f t="shared" si="2"/>
        <v>46148</v>
      </c>
      <c r="D12" s="75">
        <v>0.25</v>
      </c>
      <c r="E12" s="74">
        <f t="shared" si="3"/>
        <v>46149</v>
      </c>
      <c r="F12" s="75">
        <v>0.25</v>
      </c>
      <c r="G12" s="76">
        <f t="shared" si="8"/>
        <v>1</v>
      </c>
      <c r="H12" s="77">
        <f t="shared" si="4"/>
        <v>4419721.25</v>
      </c>
      <c r="I12" s="77">
        <v>4424333.93</v>
      </c>
      <c r="J12" s="77">
        <f t="shared" ref="J12" si="15">I12-H12</f>
        <v>4612.679999999702</v>
      </c>
      <c r="K12" s="91">
        <f t="shared" ref="K12" si="16">J12/24</f>
        <v>192.19499999998757</v>
      </c>
      <c r="L12" s="36"/>
    </row>
    <row r="13" spans="1:12">
      <c r="A13" s="78">
        <f t="shared" si="7"/>
        <v>7</v>
      </c>
      <c r="B13" s="74">
        <f t="shared" si="7"/>
        <v>46149</v>
      </c>
      <c r="C13" s="74">
        <f t="shared" si="2"/>
        <v>46149</v>
      </c>
      <c r="D13" s="75">
        <v>0.25</v>
      </c>
      <c r="E13" s="74">
        <f t="shared" si="3"/>
        <v>46150</v>
      </c>
      <c r="F13" s="75">
        <v>0.25</v>
      </c>
      <c r="G13" s="76">
        <f t="shared" si="8"/>
        <v>1</v>
      </c>
      <c r="H13" s="77">
        <f t="shared" si="4"/>
        <v>4424333.93</v>
      </c>
      <c r="I13" s="77">
        <v>4429461.58</v>
      </c>
      <c r="J13" s="77">
        <f t="shared" ref="J13" si="17">I13-H13</f>
        <v>5127.6500000003725</v>
      </c>
      <c r="K13" s="91">
        <f t="shared" ref="K13" si="18">J13/24</f>
        <v>213.65208333334886</v>
      </c>
      <c r="L13" s="36"/>
    </row>
    <row r="14" spans="1:12">
      <c r="A14" s="78">
        <f t="shared" si="7"/>
        <v>8</v>
      </c>
      <c r="B14" s="74">
        <f t="shared" si="7"/>
        <v>46150</v>
      </c>
      <c r="C14" s="74">
        <f t="shared" si="2"/>
        <v>46150</v>
      </c>
      <c r="D14" s="75">
        <v>0.25</v>
      </c>
      <c r="E14" s="74">
        <f t="shared" si="3"/>
        <v>46151</v>
      </c>
      <c r="F14" s="75">
        <v>0.25</v>
      </c>
      <c r="G14" s="76">
        <f t="shared" si="8"/>
        <v>1</v>
      </c>
      <c r="H14" s="77">
        <f t="shared" si="4"/>
        <v>4429461.58</v>
      </c>
      <c r="I14" s="569">
        <v>4434405.4800000004</v>
      </c>
      <c r="J14" s="77">
        <f t="shared" ref="J14" si="19">I14-H14</f>
        <v>4943.9000000003725</v>
      </c>
      <c r="K14" s="91">
        <f t="shared" ref="K14" si="20">J14/24</f>
        <v>205.99583333334886</v>
      </c>
      <c r="L14" s="36"/>
    </row>
    <row r="15" spans="1:12">
      <c r="A15" s="78">
        <f t="shared" si="7"/>
        <v>9</v>
      </c>
      <c r="B15" s="74">
        <f t="shared" si="7"/>
        <v>46151</v>
      </c>
      <c r="C15" s="74">
        <f t="shared" si="2"/>
        <v>46151</v>
      </c>
      <c r="D15" s="75">
        <v>0.25</v>
      </c>
      <c r="E15" s="74">
        <f t="shared" si="3"/>
        <v>46152</v>
      </c>
      <c r="F15" s="75">
        <v>0.25</v>
      </c>
      <c r="G15" s="76">
        <f t="shared" si="8"/>
        <v>1</v>
      </c>
      <c r="H15" s="77">
        <f t="shared" si="4"/>
        <v>4434405.4800000004</v>
      </c>
      <c r="I15" s="77">
        <v>4444425.97</v>
      </c>
      <c r="J15" s="77">
        <f t="shared" ref="J15" si="21">I15-H15</f>
        <v>10020.489999999292</v>
      </c>
      <c r="K15" s="91">
        <f t="shared" ref="K15" si="22">J15/24</f>
        <v>417.52041666663717</v>
      </c>
      <c r="L15" s="36"/>
    </row>
    <row r="16" spans="1:12">
      <c r="A16" s="78">
        <f t="shared" si="7"/>
        <v>10</v>
      </c>
      <c r="B16" s="74">
        <f t="shared" si="7"/>
        <v>46152</v>
      </c>
      <c r="C16" s="74">
        <f t="shared" si="2"/>
        <v>46152</v>
      </c>
      <c r="D16" s="75">
        <v>0.25</v>
      </c>
      <c r="E16" s="74">
        <f t="shared" si="3"/>
        <v>46153</v>
      </c>
      <c r="F16" s="75">
        <v>0.25</v>
      </c>
      <c r="G16" s="76">
        <f t="shared" si="8"/>
        <v>1</v>
      </c>
      <c r="H16" s="77">
        <f t="shared" si="4"/>
        <v>4444425.97</v>
      </c>
      <c r="I16" s="77">
        <v>4456466</v>
      </c>
      <c r="J16" s="77">
        <f t="shared" ref="J16:J36" si="23">I16-H16</f>
        <v>12040.030000000261</v>
      </c>
      <c r="K16" s="91">
        <f t="shared" ref="K16:K36" si="24">J16/24</f>
        <v>501.66791666667751</v>
      </c>
      <c r="L16" s="36"/>
    </row>
    <row r="17" spans="1:14">
      <c r="A17" s="78">
        <f t="shared" si="7"/>
        <v>11</v>
      </c>
      <c r="B17" s="74">
        <f t="shared" si="7"/>
        <v>46153</v>
      </c>
      <c r="C17" s="74">
        <f t="shared" si="2"/>
        <v>46153</v>
      </c>
      <c r="D17" s="75">
        <v>0.25</v>
      </c>
      <c r="E17" s="74">
        <f t="shared" si="3"/>
        <v>46154</v>
      </c>
      <c r="F17" s="75">
        <v>0.25</v>
      </c>
      <c r="G17" s="76">
        <f t="shared" si="8"/>
        <v>1</v>
      </c>
      <c r="H17" s="77">
        <f t="shared" si="4"/>
        <v>4456466</v>
      </c>
      <c r="I17" s="77">
        <v>4470447.24</v>
      </c>
      <c r="J17" s="77">
        <f t="shared" si="23"/>
        <v>13981.240000000224</v>
      </c>
      <c r="K17" s="91">
        <f t="shared" si="24"/>
        <v>582.55166666667594</v>
      </c>
      <c r="L17" s="36"/>
    </row>
    <row r="18" spans="1:14">
      <c r="A18" s="78">
        <f t="shared" si="7"/>
        <v>12</v>
      </c>
      <c r="B18" s="74">
        <f t="shared" si="7"/>
        <v>46154</v>
      </c>
      <c r="C18" s="74">
        <f t="shared" si="2"/>
        <v>46154</v>
      </c>
      <c r="D18" s="75">
        <v>0.25</v>
      </c>
      <c r="E18" s="74">
        <f t="shared" si="3"/>
        <v>46155</v>
      </c>
      <c r="F18" s="75">
        <v>0.25</v>
      </c>
      <c r="G18" s="76">
        <f t="shared" si="8"/>
        <v>1</v>
      </c>
      <c r="H18" s="77">
        <f t="shared" si="4"/>
        <v>4470447.24</v>
      </c>
      <c r="I18" s="77">
        <v>4475856.82</v>
      </c>
      <c r="J18" s="77">
        <f t="shared" ref="J18" si="25">I18-H18</f>
        <v>5409.5800000000745</v>
      </c>
      <c r="K18" s="91">
        <f t="shared" ref="K18" si="26">J18/24</f>
        <v>225.39916666666977</v>
      </c>
      <c r="L18" s="36"/>
      <c r="N18" s="3"/>
    </row>
    <row r="19" spans="1:14">
      <c r="A19" s="78">
        <f t="shared" si="7"/>
        <v>13</v>
      </c>
      <c r="B19" s="74">
        <f t="shared" si="7"/>
        <v>46155</v>
      </c>
      <c r="C19" s="74">
        <f t="shared" si="2"/>
        <v>46155</v>
      </c>
      <c r="D19" s="75">
        <v>0.25</v>
      </c>
      <c r="E19" s="74">
        <f t="shared" si="3"/>
        <v>46156</v>
      </c>
      <c r="F19" s="75">
        <v>0.25</v>
      </c>
      <c r="G19" s="76">
        <f t="shared" si="8"/>
        <v>1</v>
      </c>
      <c r="H19" s="77">
        <f t="shared" si="4"/>
        <v>4475856.82</v>
      </c>
      <c r="I19" s="77">
        <v>4480291.4800000004</v>
      </c>
      <c r="J19" s="77">
        <f t="shared" ref="J19" si="27">I19-H19</f>
        <v>4434.660000000149</v>
      </c>
      <c r="K19" s="91">
        <f t="shared" ref="K19" si="28">J19/24</f>
        <v>184.7775000000062</v>
      </c>
      <c r="L19" s="36"/>
    </row>
    <row r="20" spans="1:14">
      <c r="A20" s="78">
        <f t="shared" si="7"/>
        <v>14</v>
      </c>
      <c r="B20" s="74">
        <f t="shared" si="7"/>
        <v>46156</v>
      </c>
      <c r="C20" s="74">
        <f t="shared" si="2"/>
        <v>46156</v>
      </c>
      <c r="D20" s="75">
        <v>0.25</v>
      </c>
      <c r="E20" s="74">
        <f t="shared" si="3"/>
        <v>46157</v>
      </c>
      <c r="F20" s="75">
        <v>0.25</v>
      </c>
      <c r="G20" s="76">
        <f t="shared" si="8"/>
        <v>1</v>
      </c>
      <c r="H20" s="77">
        <f t="shared" si="4"/>
        <v>4480291.4800000004</v>
      </c>
      <c r="I20" s="77">
        <v>4481395.49</v>
      </c>
      <c r="J20" s="77">
        <f t="shared" si="23"/>
        <v>1104.0099999997765</v>
      </c>
      <c r="K20" s="91">
        <f t="shared" si="24"/>
        <v>46.000416666657351</v>
      </c>
      <c r="L20" s="36"/>
    </row>
    <row r="21" spans="1:14">
      <c r="A21" s="78">
        <f t="shared" si="7"/>
        <v>15</v>
      </c>
      <c r="B21" s="74">
        <f t="shared" si="7"/>
        <v>46157</v>
      </c>
      <c r="C21" s="74">
        <f t="shared" si="2"/>
        <v>46157</v>
      </c>
      <c r="D21" s="75">
        <v>0.25</v>
      </c>
      <c r="E21" s="74">
        <f t="shared" si="3"/>
        <v>46158</v>
      </c>
      <c r="F21" s="75">
        <v>0.25</v>
      </c>
      <c r="G21" s="76">
        <f t="shared" si="8"/>
        <v>1</v>
      </c>
      <c r="H21" s="77">
        <f t="shared" si="4"/>
        <v>4481395.49</v>
      </c>
      <c r="I21" s="77">
        <v>4485646.46</v>
      </c>
      <c r="J21" s="77">
        <f t="shared" si="23"/>
        <v>4250.9699999997392</v>
      </c>
      <c r="K21" s="91">
        <f t="shared" si="24"/>
        <v>177.12374999998914</v>
      </c>
      <c r="L21" s="36"/>
    </row>
    <row r="22" spans="1:14">
      <c r="A22" s="78">
        <f t="shared" si="7"/>
        <v>16</v>
      </c>
      <c r="B22" s="74">
        <f t="shared" si="7"/>
        <v>46158</v>
      </c>
      <c r="C22" s="74">
        <f t="shared" si="2"/>
        <v>46158</v>
      </c>
      <c r="D22" s="75">
        <v>0.25</v>
      </c>
      <c r="E22" s="74">
        <f t="shared" si="3"/>
        <v>46159</v>
      </c>
      <c r="F22" s="75">
        <v>0.25</v>
      </c>
      <c r="G22" s="76">
        <f t="shared" si="8"/>
        <v>1</v>
      </c>
      <c r="H22" s="77">
        <f t="shared" si="4"/>
        <v>4485646.46</v>
      </c>
      <c r="I22" s="77">
        <v>4491643.41</v>
      </c>
      <c r="J22" s="77">
        <f t="shared" si="23"/>
        <v>5996.9500000001863</v>
      </c>
      <c r="K22" s="91">
        <f t="shared" si="24"/>
        <v>249.87291666667443</v>
      </c>
      <c r="L22" s="36"/>
    </row>
    <row r="23" spans="1:14">
      <c r="A23" s="78">
        <f t="shared" si="7"/>
        <v>17</v>
      </c>
      <c r="B23" s="74">
        <f t="shared" si="7"/>
        <v>46159</v>
      </c>
      <c r="C23" s="74">
        <f t="shared" si="2"/>
        <v>46159</v>
      </c>
      <c r="D23" s="75">
        <v>0.25</v>
      </c>
      <c r="E23" s="74">
        <f t="shared" si="3"/>
        <v>46160</v>
      </c>
      <c r="F23" s="75">
        <v>0.25</v>
      </c>
      <c r="G23" s="76">
        <f t="shared" si="8"/>
        <v>1</v>
      </c>
      <c r="H23" s="77">
        <f t="shared" si="4"/>
        <v>4491643.41</v>
      </c>
      <c r="I23" s="77">
        <v>4501584.7</v>
      </c>
      <c r="J23" s="77">
        <f t="shared" si="23"/>
        <v>9941.2900000000373</v>
      </c>
      <c r="K23" s="91">
        <f t="shared" si="24"/>
        <v>414.2204166666682</v>
      </c>
      <c r="L23" s="36"/>
    </row>
    <row r="24" spans="1:14">
      <c r="A24" s="78">
        <f t="shared" si="7"/>
        <v>18</v>
      </c>
      <c r="B24" s="74">
        <f t="shared" si="7"/>
        <v>46160</v>
      </c>
      <c r="C24" s="74">
        <f t="shared" si="2"/>
        <v>46160</v>
      </c>
      <c r="D24" s="75">
        <v>0.25</v>
      </c>
      <c r="E24" s="74">
        <f t="shared" si="3"/>
        <v>46161</v>
      </c>
      <c r="F24" s="75">
        <v>0.25</v>
      </c>
      <c r="G24" s="76">
        <f t="shared" si="8"/>
        <v>1</v>
      </c>
      <c r="H24" s="77">
        <f t="shared" si="4"/>
        <v>4501584.7</v>
      </c>
      <c r="I24" s="77">
        <v>4505771.53</v>
      </c>
      <c r="J24" s="77">
        <f t="shared" si="23"/>
        <v>4186.8300000000745</v>
      </c>
      <c r="K24" s="91">
        <f t="shared" si="24"/>
        <v>174.45125000000311</v>
      </c>
      <c r="L24" s="36"/>
    </row>
    <row r="25" spans="1:14">
      <c r="A25" s="78">
        <f t="shared" ref="A25:B37" si="29">A24+1</f>
        <v>19</v>
      </c>
      <c r="B25" s="74">
        <f t="shared" si="29"/>
        <v>46161</v>
      </c>
      <c r="C25" s="74">
        <f t="shared" si="2"/>
        <v>46161</v>
      </c>
      <c r="D25" s="75">
        <v>0.25</v>
      </c>
      <c r="E25" s="74">
        <f t="shared" si="3"/>
        <v>46162</v>
      </c>
      <c r="F25" s="75">
        <v>0.25</v>
      </c>
      <c r="G25" s="76">
        <f t="shared" si="8"/>
        <v>1</v>
      </c>
      <c r="H25" s="77">
        <f t="shared" si="4"/>
        <v>4505771.53</v>
      </c>
      <c r="I25" s="77">
        <v>4509804.21</v>
      </c>
      <c r="J25" s="77">
        <f t="shared" si="23"/>
        <v>4032.679999999702</v>
      </c>
      <c r="K25" s="91">
        <f t="shared" si="24"/>
        <v>168.02833333332092</v>
      </c>
      <c r="L25" s="36"/>
    </row>
    <row r="26" spans="1:14">
      <c r="A26" s="78">
        <f t="shared" si="29"/>
        <v>20</v>
      </c>
      <c r="B26" s="74">
        <f t="shared" si="29"/>
        <v>46162</v>
      </c>
      <c r="C26" s="74">
        <f t="shared" si="2"/>
        <v>46162</v>
      </c>
      <c r="D26" s="75">
        <v>0.25</v>
      </c>
      <c r="E26" s="74">
        <f t="shared" si="3"/>
        <v>46163</v>
      </c>
      <c r="F26" s="75">
        <v>0.25</v>
      </c>
      <c r="G26" s="76">
        <f t="shared" si="8"/>
        <v>1</v>
      </c>
      <c r="H26" s="77">
        <f t="shared" si="4"/>
        <v>4509804.21</v>
      </c>
      <c r="I26" s="77">
        <v>4511230.9000000004</v>
      </c>
      <c r="J26" s="77">
        <f t="shared" si="23"/>
        <v>1426.6900000004098</v>
      </c>
      <c r="K26" s="91">
        <f t="shared" si="24"/>
        <v>59.445416666683741</v>
      </c>
      <c r="L26" s="36"/>
    </row>
    <row r="27" spans="1:14">
      <c r="A27" s="78">
        <f t="shared" si="29"/>
        <v>21</v>
      </c>
      <c r="B27" s="74">
        <f t="shared" si="29"/>
        <v>46163</v>
      </c>
      <c r="C27" s="74">
        <f t="shared" si="2"/>
        <v>46163</v>
      </c>
      <c r="D27" s="75">
        <v>0.25</v>
      </c>
      <c r="E27" s="74">
        <f t="shared" si="3"/>
        <v>46164</v>
      </c>
      <c r="F27" s="75">
        <v>0.25</v>
      </c>
      <c r="G27" s="76">
        <f t="shared" si="8"/>
        <v>1</v>
      </c>
      <c r="H27" s="77">
        <f t="shared" si="4"/>
        <v>4511230.9000000004</v>
      </c>
      <c r="I27" s="77">
        <v>4511230.9000000004</v>
      </c>
      <c r="J27" s="77">
        <f t="shared" si="23"/>
        <v>0</v>
      </c>
      <c r="K27" s="91">
        <f t="shared" si="24"/>
        <v>0</v>
      </c>
      <c r="L27" s="557" t="s">
        <v>164</v>
      </c>
    </row>
    <row r="28" spans="1:14">
      <c r="A28" s="78">
        <f t="shared" si="29"/>
        <v>22</v>
      </c>
      <c r="B28" s="74">
        <f t="shared" si="29"/>
        <v>46164</v>
      </c>
      <c r="C28" s="74">
        <f t="shared" si="2"/>
        <v>46164</v>
      </c>
      <c r="D28" s="75">
        <v>0.25</v>
      </c>
      <c r="E28" s="74">
        <f t="shared" si="3"/>
        <v>46165</v>
      </c>
      <c r="F28" s="75">
        <v>0.25</v>
      </c>
      <c r="G28" s="76">
        <f t="shared" ref="G28" si="30">IFERROR(((E28-C28)+(F28-D28)),"")</f>
        <v>1</v>
      </c>
      <c r="H28" s="77">
        <f t="shared" ref="H28" si="31">I27</f>
        <v>4511230.9000000004</v>
      </c>
      <c r="I28" s="77">
        <v>4511230.9000000004</v>
      </c>
      <c r="J28" s="77">
        <f t="shared" ref="J28" si="32">I28-H28</f>
        <v>0</v>
      </c>
      <c r="K28" s="91">
        <f t="shared" ref="K28" si="33">J28/24</f>
        <v>0</v>
      </c>
      <c r="L28" s="557" t="s">
        <v>164</v>
      </c>
    </row>
    <row r="29" spans="1:14">
      <c r="A29" s="78">
        <f t="shared" si="29"/>
        <v>23</v>
      </c>
      <c r="B29" s="74">
        <f t="shared" si="29"/>
        <v>46165</v>
      </c>
      <c r="C29" s="74">
        <f t="shared" si="2"/>
        <v>46165</v>
      </c>
      <c r="D29" s="75">
        <v>0.25</v>
      </c>
      <c r="E29" s="74">
        <f t="shared" si="3"/>
        <v>46166</v>
      </c>
      <c r="F29" s="75">
        <v>0.25</v>
      </c>
      <c r="G29" s="76">
        <f t="shared" si="8"/>
        <v>1</v>
      </c>
      <c r="H29" s="77">
        <f t="shared" ref="H29" si="34">I28</f>
        <v>4511230.9000000004</v>
      </c>
      <c r="I29" s="77">
        <v>4511230.9000000004</v>
      </c>
      <c r="J29" s="77">
        <f t="shared" ref="J29" si="35">I29-H29</f>
        <v>0</v>
      </c>
      <c r="K29" s="91">
        <f t="shared" ref="K29" si="36">J29/24</f>
        <v>0</v>
      </c>
      <c r="L29" s="557" t="s">
        <v>164</v>
      </c>
    </row>
    <row r="30" spans="1:14">
      <c r="A30" s="78">
        <f t="shared" si="29"/>
        <v>24</v>
      </c>
      <c r="B30" s="74">
        <f t="shared" si="29"/>
        <v>46166</v>
      </c>
      <c r="C30" s="74">
        <f t="shared" si="2"/>
        <v>46166</v>
      </c>
      <c r="D30" s="75">
        <v>0.25</v>
      </c>
      <c r="E30" s="74">
        <f t="shared" si="3"/>
        <v>46167</v>
      </c>
      <c r="F30" s="75">
        <v>0.25</v>
      </c>
      <c r="G30" s="76">
        <f t="shared" si="8"/>
        <v>1</v>
      </c>
      <c r="H30" s="77">
        <f t="shared" ref="H30:H37" si="37">I29</f>
        <v>4511230.9000000004</v>
      </c>
      <c r="I30" s="77">
        <v>4511230.9000000004</v>
      </c>
      <c r="J30" s="77">
        <f t="shared" ref="J30" si="38">I30-H30</f>
        <v>0</v>
      </c>
      <c r="K30" s="91">
        <f t="shared" ref="K30" si="39">J30/24</f>
        <v>0</v>
      </c>
      <c r="L30" s="557" t="s">
        <v>164</v>
      </c>
    </row>
    <row r="31" spans="1:14">
      <c r="A31" s="78">
        <f t="shared" si="29"/>
        <v>25</v>
      </c>
      <c r="B31" s="74">
        <f t="shared" si="29"/>
        <v>46167</v>
      </c>
      <c r="C31" s="74">
        <f t="shared" si="2"/>
        <v>46167</v>
      </c>
      <c r="D31" s="75">
        <v>0.25</v>
      </c>
      <c r="E31" s="74">
        <f t="shared" si="3"/>
        <v>46168</v>
      </c>
      <c r="F31" s="75">
        <v>0.25</v>
      </c>
      <c r="G31" s="76">
        <f t="shared" si="8"/>
        <v>1</v>
      </c>
      <c r="H31" s="77">
        <f t="shared" si="37"/>
        <v>4511230.9000000004</v>
      </c>
      <c r="I31" s="77">
        <v>4513584.55</v>
      </c>
      <c r="J31" s="77">
        <f t="shared" si="23"/>
        <v>2353.6499999994412</v>
      </c>
      <c r="K31" s="91">
        <f t="shared" si="24"/>
        <v>98.068749999976717</v>
      </c>
      <c r="L31" s="36"/>
    </row>
    <row r="32" spans="1:14">
      <c r="A32" s="78">
        <f t="shared" si="29"/>
        <v>26</v>
      </c>
      <c r="B32" s="74">
        <f t="shared" si="29"/>
        <v>46168</v>
      </c>
      <c r="C32" s="74">
        <f t="shared" si="2"/>
        <v>46168</v>
      </c>
      <c r="D32" s="75">
        <v>0.25</v>
      </c>
      <c r="E32" s="74">
        <f t="shared" si="3"/>
        <v>46169</v>
      </c>
      <c r="F32" s="75">
        <v>0.25</v>
      </c>
      <c r="G32" s="76">
        <f t="shared" si="8"/>
        <v>1</v>
      </c>
      <c r="H32" s="77">
        <f t="shared" si="37"/>
        <v>4513584.55</v>
      </c>
      <c r="I32" s="77">
        <v>4516031.88</v>
      </c>
      <c r="J32" s="77">
        <f t="shared" si="23"/>
        <v>2447.3300000000745</v>
      </c>
      <c r="K32" s="91">
        <f t="shared" si="24"/>
        <v>101.97208333333644</v>
      </c>
      <c r="L32" s="36"/>
    </row>
    <row r="33" spans="1:12">
      <c r="A33" s="78">
        <f t="shared" si="29"/>
        <v>27</v>
      </c>
      <c r="B33" s="74">
        <f t="shared" si="29"/>
        <v>46169</v>
      </c>
      <c r="C33" s="74">
        <f t="shared" si="2"/>
        <v>46169</v>
      </c>
      <c r="D33" s="75">
        <v>0.25</v>
      </c>
      <c r="E33" s="74">
        <f t="shared" si="3"/>
        <v>46170</v>
      </c>
      <c r="F33" s="75">
        <v>0.25</v>
      </c>
      <c r="G33" s="76">
        <f t="shared" si="8"/>
        <v>1</v>
      </c>
      <c r="H33" s="77">
        <f t="shared" si="37"/>
        <v>4516031.88</v>
      </c>
      <c r="I33" s="77">
        <v>4523156.41</v>
      </c>
      <c r="J33" s="77">
        <f t="shared" si="23"/>
        <v>7124.5300000002608</v>
      </c>
      <c r="K33" s="91">
        <f t="shared" si="24"/>
        <v>296.85541666667751</v>
      </c>
      <c r="L33" s="36"/>
    </row>
    <row r="34" spans="1:12">
      <c r="A34" s="78">
        <f t="shared" si="29"/>
        <v>28</v>
      </c>
      <c r="B34" s="74">
        <f t="shared" si="29"/>
        <v>46170</v>
      </c>
      <c r="C34" s="74">
        <f t="shared" si="2"/>
        <v>46170</v>
      </c>
      <c r="D34" s="75">
        <v>0.25</v>
      </c>
      <c r="E34" s="74">
        <f t="shared" si="3"/>
        <v>46171</v>
      </c>
      <c r="F34" s="75">
        <v>0.25</v>
      </c>
      <c r="G34" s="76">
        <f t="shared" si="8"/>
        <v>1</v>
      </c>
      <c r="H34" s="77">
        <f t="shared" si="37"/>
        <v>4523156.41</v>
      </c>
      <c r="I34" s="77">
        <v>4527736.91</v>
      </c>
      <c r="J34" s="77">
        <f t="shared" si="23"/>
        <v>4580.5</v>
      </c>
      <c r="K34" s="91">
        <f t="shared" si="24"/>
        <v>190.85416666666666</v>
      </c>
      <c r="L34" s="36"/>
    </row>
    <row r="35" spans="1:12">
      <c r="A35" s="78">
        <f t="shared" si="29"/>
        <v>29</v>
      </c>
      <c r="B35" s="74">
        <f t="shared" si="29"/>
        <v>46171</v>
      </c>
      <c r="C35" s="74">
        <f t="shared" si="2"/>
        <v>46171</v>
      </c>
      <c r="D35" s="75">
        <v>0.25</v>
      </c>
      <c r="E35" s="74">
        <f t="shared" si="3"/>
        <v>46172</v>
      </c>
      <c r="F35" s="75">
        <v>0.25</v>
      </c>
      <c r="G35" s="76">
        <f t="shared" si="8"/>
        <v>1</v>
      </c>
      <c r="H35" s="77">
        <f t="shared" si="37"/>
        <v>4527736.91</v>
      </c>
      <c r="I35" s="77">
        <v>4534079.2699999996</v>
      </c>
      <c r="J35" s="77">
        <f t="shared" si="23"/>
        <v>6342.359999999404</v>
      </c>
      <c r="K35" s="91">
        <f t="shared" si="24"/>
        <v>264.26499999997515</v>
      </c>
      <c r="L35" s="36"/>
    </row>
    <row r="36" spans="1:12">
      <c r="A36" s="78">
        <f t="shared" si="29"/>
        <v>30</v>
      </c>
      <c r="B36" s="74">
        <f t="shared" si="29"/>
        <v>46172</v>
      </c>
      <c r="C36" s="74">
        <f t="shared" si="2"/>
        <v>46172</v>
      </c>
      <c r="D36" s="75">
        <v>0.25</v>
      </c>
      <c r="E36" s="74">
        <f t="shared" si="3"/>
        <v>46173</v>
      </c>
      <c r="F36" s="75">
        <v>0.25</v>
      </c>
      <c r="G36" s="76">
        <f t="shared" si="8"/>
        <v>1</v>
      </c>
      <c r="H36" s="77">
        <f t="shared" si="37"/>
        <v>4534079.2699999996</v>
      </c>
      <c r="I36" s="77">
        <v>4536796.4000000004</v>
      </c>
      <c r="J36" s="77">
        <f t="shared" si="23"/>
        <v>2717.1300000008196</v>
      </c>
      <c r="K36" s="91">
        <f t="shared" si="24"/>
        <v>113.21375000003415</v>
      </c>
      <c r="L36" s="540"/>
    </row>
    <row r="37" spans="1:12">
      <c r="A37" s="78">
        <f t="shared" si="29"/>
        <v>31</v>
      </c>
      <c r="B37" s="74">
        <f t="shared" si="29"/>
        <v>46173</v>
      </c>
      <c r="C37" s="74">
        <f t="shared" ref="C37" si="40">B37</f>
        <v>46173</v>
      </c>
      <c r="D37" s="75">
        <v>0.25</v>
      </c>
      <c r="E37" s="74">
        <f t="shared" ref="E37" si="41">C37+1</f>
        <v>46174</v>
      </c>
      <c r="F37" s="75">
        <v>0.25</v>
      </c>
      <c r="G37" s="76">
        <f t="shared" ref="G37" si="42">IFERROR(((E37-C37)+(F37-D37)),"")</f>
        <v>1</v>
      </c>
      <c r="H37" s="77">
        <f t="shared" si="37"/>
        <v>4536796.4000000004</v>
      </c>
      <c r="I37" s="77">
        <v>4540468.45</v>
      </c>
      <c r="J37" s="77">
        <f t="shared" ref="J37" si="43">I37-H37</f>
        <v>3672.0499999998137</v>
      </c>
      <c r="K37" s="91">
        <f t="shared" ref="K37" si="44">J37/24</f>
        <v>153.00208333332557</v>
      </c>
      <c r="L37" s="540"/>
    </row>
    <row r="38" spans="1:12">
      <c r="A38" s="79"/>
      <c r="B38" s="20"/>
      <c r="C38" s="20"/>
      <c r="D38" s="218"/>
      <c r="E38" s="20"/>
      <c r="F38" s="218"/>
      <c r="G38" s="219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125876.85000000056</v>
      </c>
      <c r="K39" s="93">
        <f>AVERAGE(K7:K34)</f>
        <v>168.37099702381033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8.0176665249433494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400-000000000000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0"/>
  <sheetViews>
    <sheetView zoomScale="77" zoomScaleNormal="77" workbookViewId="0">
      <pane ySplit="6" topLeftCell="A22" activePane="bottomLeft" state="frozen"/>
      <selection pane="bottomLeft" activeCell="H24" sqref="H24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4.88671875" style="1" customWidth="1"/>
    <col min="9" max="9" width="15.33203125" style="1" customWidth="1"/>
    <col min="10" max="10" width="11.5546875" style="1" customWidth="1"/>
    <col min="11" max="11" width="9.109375" style="1"/>
    <col min="12" max="12" width="45.88671875" style="1" customWidth="1"/>
    <col min="13" max="15" width="9.109375" style="1"/>
    <col min="16" max="16" width="12.4414062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165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B3" s="5"/>
      <c r="C3" s="6" t="str">
        <f>INDOFOOD!C3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46143</v>
      </c>
      <c r="D4" s="5"/>
      <c r="E4" s="5"/>
      <c r="F4" s="5"/>
      <c r="G4" s="5"/>
      <c r="H4" s="5"/>
      <c r="I4" s="5"/>
      <c r="J4" s="5" t="s">
        <v>148</v>
      </c>
      <c r="K4" s="28">
        <f>MAX(K7:K38)</f>
        <v>834.38916666650528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215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199">
        <v>0.25</v>
      </c>
      <c r="E7" s="74">
        <f>B7+1</f>
        <v>46144</v>
      </c>
      <c r="F7" s="199">
        <v>0.25</v>
      </c>
      <c r="G7" s="76">
        <f>IFERROR(((E7-C7)+(F7-D7)),"")</f>
        <v>1</v>
      </c>
      <c r="H7" s="77">
        <v>36175184.240999997</v>
      </c>
      <c r="I7" s="77">
        <v>36184811.423</v>
      </c>
      <c r="J7" s="77">
        <f t="shared" ref="J7" si="0">I7-H7</f>
        <v>9627.1820000037551</v>
      </c>
      <c r="K7" s="91">
        <f t="shared" ref="K7" si="1">J7/24</f>
        <v>401.13258333348978</v>
      </c>
      <c r="L7" s="99"/>
    </row>
    <row r="8" spans="1:12">
      <c r="A8" s="78">
        <f t="shared" ref="A8:A37" si="2">A7+1</f>
        <v>2</v>
      </c>
      <c r="B8" s="74">
        <f t="shared" ref="B8:B31" si="3">C8</f>
        <v>46144</v>
      </c>
      <c r="C8" s="74">
        <f t="shared" ref="C8:C37" si="4">C7+1</f>
        <v>46144</v>
      </c>
      <c r="D8" s="75">
        <v>0.25</v>
      </c>
      <c r="E8" s="74">
        <f>B8+1</f>
        <v>46145</v>
      </c>
      <c r="F8" s="75">
        <v>0.25</v>
      </c>
      <c r="G8" s="76">
        <f>IFERROR(((E8-C8)+(F8-D8)),"")</f>
        <v>1</v>
      </c>
      <c r="H8" s="77">
        <f t="shared" ref="H8:H37" si="5">I7</f>
        <v>36184811.423</v>
      </c>
      <c r="I8" s="77">
        <v>36199226.156999998</v>
      </c>
      <c r="J8" s="77">
        <f t="shared" ref="J8" si="6">I8-H8</f>
        <v>14414.733999997377</v>
      </c>
      <c r="K8" s="91">
        <f t="shared" ref="K8" si="7">J8/24</f>
        <v>600.61391666655743</v>
      </c>
      <c r="L8" s="101"/>
    </row>
    <row r="9" spans="1:12">
      <c r="A9" s="78">
        <f t="shared" si="2"/>
        <v>3</v>
      </c>
      <c r="B9" s="74">
        <f t="shared" si="3"/>
        <v>46145</v>
      </c>
      <c r="C9" s="74">
        <f t="shared" si="4"/>
        <v>46145</v>
      </c>
      <c r="D9" s="75">
        <v>0.25</v>
      </c>
      <c r="E9" s="74">
        <f t="shared" ref="E9:E31" si="8">B9+1</f>
        <v>46146</v>
      </c>
      <c r="F9" s="75">
        <v>0.25</v>
      </c>
      <c r="G9" s="76">
        <f t="shared" ref="G9:G31" si="9">IFERROR(((E9-C9)+(F9-D9)),"")</f>
        <v>1</v>
      </c>
      <c r="H9" s="77">
        <f t="shared" si="5"/>
        <v>36199226.156999998</v>
      </c>
      <c r="I9" s="77">
        <v>36205893.296999998</v>
      </c>
      <c r="J9" s="77">
        <f t="shared" ref="J9" si="10">I9-H9</f>
        <v>6667.140000000596</v>
      </c>
      <c r="K9" s="91">
        <f t="shared" ref="K9" si="11">J9/24</f>
        <v>277.79750000002485</v>
      </c>
      <c r="L9" s="36"/>
    </row>
    <row r="10" spans="1:12">
      <c r="A10" s="78">
        <f t="shared" si="2"/>
        <v>4</v>
      </c>
      <c r="B10" s="74">
        <f t="shared" si="3"/>
        <v>46146</v>
      </c>
      <c r="C10" s="74">
        <f t="shared" si="4"/>
        <v>46146</v>
      </c>
      <c r="D10" s="75">
        <v>0.25</v>
      </c>
      <c r="E10" s="74">
        <f t="shared" si="8"/>
        <v>46147</v>
      </c>
      <c r="F10" s="75">
        <v>0.25</v>
      </c>
      <c r="G10" s="76">
        <f t="shared" si="9"/>
        <v>1</v>
      </c>
      <c r="H10" s="77">
        <f t="shared" si="5"/>
        <v>36205893.296999998</v>
      </c>
      <c r="I10" s="77">
        <v>36219636.557999998</v>
      </c>
      <c r="J10" s="77">
        <f t="shared" ref="J10" si="12">I10-H10</f>
        <v>13743.26099999994</v>
      </c>
      <c r="K10" s="91">
        <f t="shared" ref="K10" si="13">J10/24</f>
        <v>572.63587499999755</v>
      </c>
      <c r="L10" s="36"/>
    </row>
    <row r="11" spans="1:12">
      <c r="A11" s="78">
        <f t="shared" si="2"/>
        <v>5</v>
      </c>
      <c r="B11" s="74">
        <f t="shared" si="3"/>
        <v>46147</v>
      </c>
      <c r="C11" s="74">
        <f t="shared" si="4"/>
        <v>46147</v>
      </c>
      <c r="D11" s="75">
        <v>0.25</v>
      </c>
      <c r="E11" s="74">
        <f t="shared" si="8"/>
        <v>46148</v>
      </c>
      <c r="F11" s="75">
        <v>0.25</v>
      </c>
      <c r="G11" s="76">
        <f t="shared" si="9"/>
        <v>1</v>
      </c>
      <c r="H11" s="77">
        <f t="shared" si="5"/>
        <v>36219636.557999998</v>
      </c>
      <c r="I11" s="77">
        <v>36237316.894000001</v>
      </c>
      <c r="J11" s="77">
        <f t="shared" ref="J11" si="14">I11-H11</f>
        <v>17680.336000002921</v>
      </c>
      <c r="K11" s="91">
        <f t="shared" ref="K11" si="15">J11/24</f>
        <v>736.6806666667884</v>
      </c>
      <c r="L11" s="36"/>
    </row>
    <row r="12" spans="1:12">
      <c r="A12" s="78">
        <f t="shared" si="2"/>
        <v>6</v>
      </c>
      <c r="B12" s="74">
        <f t="shared" si="3"/>
        <v>46148</v>
      </c>
      <c r="C12" s="74">
        <f t="shared" si="4"/>
        <v>46148</v>
      </c>
      <c r="D12" s="75">
        <v>0.25</v>
      </c>
      <c r="E12" s="74">
        <f t="shared" si="8"/>
        <v>46149</v>
      </c>
      <c r="F12" s="75">
        <v>0.25</v>
      </c>
      <c r="G12" s="76">
        <f t="shared" si="9"/>
        <v>1</v>
      </c>
      <c r="H12" s="77">
        <f t="shared" si="5"/>
        <v>36237316.894000001</v>
      </c>
      <c r="I12" s="77">
        <v>36255761.354000002</v>
      </c>
      <c r="J12" s="77">
        <f t="shared" ref="J12" si="16">I12-H12</f>
        <v>18444.460000000894</v>
      </c>
      <c r="K12" s="91">
        <f t="shared" ref="K12" si="17">J12/24</f>
        <v>768.51916666670388</v>
      </c>
      <c r="L12" s="36"/>
    </row>
    <row r="13" spans="1:12">
      <c r="A13" s="78">
        <f t="shared" si="2"/>
        <v>7</v>
      </c>
      <c r="B13" s="74">
        <f t="shared" si="3"/>
        <v>46149</v>
      </c>
      <c r="C13" s="74">
        <f t="shared" si="4"/>
        <v>46149</v>
      </c>
      <c r="D13" s="75">
        <v>0.25</v>
      </c>
      <c r="E13" s="74">
        <f t="shared" si="8"/>
        <v>46150</v>
      </c>
      <c r="F13" s="75">
        <v>0.25</v>
      </c>
      <c r="G13" s="76">
        <f t="shared" si="9"/>
        <v>1</v>
      </c>
      <c r="H13" s="77">
        <f t="shared" si="5"/>
        <v>36255761.354000002</v>
      </c>
      <c r="I13" s="77">
        <v>36275323.636</v>
      </c>
      <c r="J13" s="77">
        <f t="shared" ref="J13" si="18">I13-H13</f>
        <v>19562.281999997795</v>
      </c>
      <c r="K13" s="91">
        <f t="shared" ref="K13" si="19">J13/24</f>
        <v>815.0950833332414</v>
      </c>
      <c r="L13" s="36"/>
    </row>
    <row r="14" spans="1:12">
      <c r="A14" s="78">
        <f t="shared" si="2"/>
        <v>8</v>
      </c>
      <c r="B14" s="74">
        <f t="shared" si="3"/>
        <v>46150</v>
      </c>
      <c r="C14" s="74">
        <f t="shared" si="4"/>
        <v>46150</v>
      </c>
      <c r="D14" s="75">
        <v>0.25</v>
      </c>
      <c r="E14" s="74">
        <f t="shared" si="8"/>
        <v>46151</v>
      </c>
      <c r="F14" s="75">
        <v>0.25</v>
      </c>
      <c r="G14" s="76">
        <f t="shared" si="9"/>
        <v>1</v>
      </c>
      <c r="H14" s="77">
        <f t="shared" si="5"/>
        <v>36275323.636</v>
      </c>
      <c r="I14" s="77">
        <v>36291626.854999997</v>
      </c>
      <c r="J14" s="77">
        <f t="shared" ref="J14" si="20">I14-H14</f>
        <v>16303.218999996781</v>
      </c>
      <c r="K14" s="91">
        <f t="shared" ref="K14" si="21">J14/24</f>
        <v>679.30079166653252</v>
      </c>
      <c r="L14" s="36"/>
    </row>
    <row r="15" spans="1:12">
      <c r="A15" s="78">
        <f t="shared" si="2"/>
        <v>9</v>
      </c>
      <c r="B15" s="74">
        <f t="shared" si="3"/>
        <v>46151</v>
      </c>
      <c r="C15" s="74">
        <f t="shared" si="4"/>
        <v>46151</v>
      </c>
      <c r="D15" s="75">
        <v>0.25</v>
      </c>
      <c r="E15" s="74">
        <f t="shared" si="8"/>
        <v>46152</v>
      </c>
      <c r="F15" s="75">
        <v>0.25</v>
      </c>
      <c r="G15" s="76">
        <f t="shared" si="9"/>
        <v>1</v>
      </c>
      <c r="H15" s="77">
        <f t="shared" si="5"/>
        <v>36291626.854999997</v>
      </c>
      <c r="I15" s="77">
        <v>36308669.647</v>
      </c>
      <c r="J15" s="77">
        <f t="shared" ref="J15:J36" si="22">I15-H15</f>
        <v>17042.792000003159</v>
      </c>
      <c r="K15" s="91">
        <f t="shared" ref="K15:K36" si="23">J15/24</f>
        <v>710.11633333346492</v>
      </c>
      <c r="L15" s="36"/>
    </row>
    <row r="16" spans="1:12">
      <c r="A16" s="78">
        <f t="shared" si="2"/>
        <v>10</v>
      </c>
      <c r="B16" s="74">
        <f t="shared" si="3"/>
        <v>46152</v>
      </c>
      <c r="C16" s="74">
        <f t="shared" si="4"/>
        <v>46152</v>
      </c>
      <c r="D16" s="75">
        <v>0.25</v>
      </c>
      <c r="E16" s="74">
        <f t="shared" si="8"/>
        <v>46153</v>
      </c>
      <c r="F16" s="75">
        <v>0.25</v>
      </c>
      <c r="G16" s="76">
        <f t="shared" si="9"/>
        <v>1</v>
      </c>
      <c r="H16" s="77">
        <f t="shared" si="5"/>
        <v>36308669.647</v>
      </c>
      <c r="I16" s="77">
        <v>36314748.244999997</v>
      </c>
      <c r="J16" s="77">
        <f t="shared" si="22"/>
        <v>6078.597999997437</v>
      </c>
      <c r="K16" s="91">
        <f t="shared" si="23"/>
        <v>253.27491666655988</v>
      </c>
      <c r="L16" s="36"/>
    </row>
    <row r="17" spans="1:12">
      <c r="A17" s="78">
        <f t="shared" si="2"/>
        <v>11</v>
      </c>
      <c r="B17" s="74">
        <f t="shared" si="3"/>
        <v>46153</v>
      </c>
      <c r="C17" s="74">
        <f t="shared" si="4"/>
        <v>46153</v>
      </c>
      <c r="D17" s="75">
        <v>0.25</v>
      </c>
      <c r="E17" s="74">
        <f t="shared" si="8"/>
        <v>46154</v>
      </c>
      <c r="F17" s="75">
        <v>0.25</v>
      </c>
      <c r="G17" s="76">
        <f t="shared" si="9"/>
        <v>1</v>
      </c>
      <c r="H17" s="77">
        <f t="shared" si="5"/>
        <v>36314748.244999997</v>
      </c>
      <c r="I17" s="77">
        <v>36332225.512000002</v>
      </c>
      <c r="J17" s="77">
        <f t="shared" si="22"/>
        <v>17477.267000004649</v>
      </c>
      <c r="K17" s="91">
        <f t="shared" si="23"/>
        <v>728.21945833352709</v>
      </c>
      <c r="L17" s="36"/>
    </row>
    <row r="18" spans="1:12">
      <c r="A18" s="78">
        <f t="shared" si="2"/>
        <v>12</v>
      </c>
      <c r="B18" s="74">
        <f t="shared" si="3"/>
        <v>46154</v>
      </c>
      <c r="C18" s="74">
        <f t="shared" si="4"/>
        <v>46154</v>
      </c>
      <c r="D18" s="75">
        <v>0.25</v>
      </c>
      <c r="E18" s="74">
        <f t="shared" si="8"/>
        <v>46155</v>
      </c>
      <c r="F18" s="75">
        <v>0.25</v>
      </c>
      <c r="G18" s="76">
        <f t="shared" si="9"/>
        <v>1</v>
      </c>
      <c r="H18" s="77">
        <f t="shared" si="5"/>
        <v>36332225.512000002</v>
      </c>
      <c r="I18" s="77">
        <v>36348410.512000002</v>
      </c>
      <c r="J18" s="77">
        <f t="shared" si="22"/>
        <v>16185</v>
      </c>
      <c r="K18" s="91">
        <f t="shared" si="23"/>
        <v>674.375</v>
      </c>
      <c r="L18" s="36"/>
    </row>
    <row r="19" spans="1:12">
      <c r="A19" s="78">
        <f t="shared" si="2"/>
        <v>13</v>
      </c>
      <c r="B19" s="74">
        <f t="shared" si="3"/>
        <v>46155</v>
      </c>
      <c r="C19" s="74">
        <f t="shared" si="4"/>
        <v>46155</v>
      </c>
      <c r="D19" s="75">
        <v>0.25</v>
      </c>
      <c r="E19" s="74">
        <f t="shared" si="8"/>
        <v>46156</v>
      </c>
      <c r="F19" s="75">
        <v>0.25</v>
      </c>
      <c r="G19" s="76">
        <f t="shared" si="9"/>
        <v>1</v>
      </c>
      <c r="H19" s="77">
        <f t="shared" si="5"/>
        <v>36348410.512000002</v>
      </c>
      <c r="I19" s="77">
        <v>36364499.056999996</v>
      </c>
      <c r="J19" s="77">
        <f t="shared" si="22"/>
        <v>16088.544999994338</v>
      </c>
      <c r="K19" s="91">
        <f t="shared" si="23"/>
        <v>670.35604166643077</v>
      </c>
      <c r="L19" s="36"/>
    </row>
    <row r="20" spans="1:12">
      <c r="A20" s="78">
        <f t="shared" si="2"/>
        <v>14</v>
      </c>
      <c r="B20" s="74">
        <f t="shared" si="3"/>
        <v>46156</v>
      </c>
      <c r="C20" s="74">
        <f t="shared" si="4"/>
        <v>46156</v>
      </c>
      <c r="D20" s="75">
        <v>0.25</v>
      </c>
      <c r="E20" s="74">
        <f t="shared" si="8"/>
        <v>46157</v>
      </c>
      <c r="F20" s="75">
        <v>0.25</v>
      </c>
      <c r="G20" s="76">
        <f t="shared" si="9"/>
        <v>1</v>
      </c>
      <c r="H20" s="77">
        <f t="shared" si="5"/>
        <v>36364499.056999996</v>
      </c>
      <c r="I20" s="77">
        <v>36376805.267999999</v>
      </c>
      <c r="J20" s="77">
        <f t="shared" si="22"/>
        <v>12306.211000002921</v>
      </c>
      <c r="K20" s="91">
        <f t="shared" si="23"/>
        <v>512.7587916667884</v>
      </c>
      <c r="L20" s="216"/>
    </row>
    <row r="21" spans="1:12">
      <c r="A21" s="78">
        <f t="shared" si="2"/>
        <v>15</v>
      </c>
      <c r="B21" s="74">
        <f t="shared" si="3"/>
        <v>46157</v>
      </c>
      <c r="C21" s="74">
        <f t="shared" si="4"/>
        <v>46157</v>
      </c>
      <c r="D21" s="75">
        <v>0.25</v>
      </c>
      <c r="E21" s="74">
        <f t="shared" si="8"/>
        <v>46158</v>
      </c>
      <c r="F21" s="75">
        <v>0.25</v>
      </c>
      <c r="G21" s="76">
        <f t="shared" si="9"/>
        <v>1</v>
      </c>
      <c r="H21" s="77">
        <f t="shared" si="5"/>
        <v>36376805.267999999</v>
      </c>
      <c r="I21" s="77">
        <v>36391987.449000001</v>
      </c>
      <c r="J21" s="77">
        <f t="shared" si="22"/>
        <v>15182.181000001729</v>
      </c>
      <c r="K21" s="91">
        <f t="shared" si="23"/>
        <v>632.59087500007206</v>
      </c>
      <c r="L21" s="216"/>
    </row>
    <row r="22" spans="1:12">
      <c r="A22" s="78">
        <f t="shared" si="2"/>
        <v>16</v>
      </c>
      <c r="B22" s="74">
        <f t="shared" si="3"/>
        <v>46158</v>
      </c>
      <c r="C22" s="74">
        <f t="shared" si="4"/>
        <v>46158</v>
      </c>
      <c r="D22" s="75">
        <v>0.25</v>
      </c>
      <c r="E22" s="74">
        <f t="shared" si="8"/>
        <v>46159</v>
      </c>
      <c r="F22" s="75">
        <v>0.25</v>
      </c>
      <c r="G22" s="76">
        <f t="shared" si="9"/>
        <v>1</v>
      </c>
      <c r="H22" s="77">
        <f t="shared" si="5"/>
        <v>36391987.449000001</v>
      </c>
      <c r="I22" s="77">
        <v>36405186.424999997</v>
      </c>
      <c r="J22" s="77">
        <f t="shared" si="22"/>
        <v>13198.975999996066</v>
      </c>
      <c r="K22" s="91">
        <f t="shared" si="23"/>
        <v>549.95733333316946</v>
      </c>
      <c r="L22" s="216"/>
    </row>
    <row r="23" spans="1:12">
      <c r="A23" s="78">
        <f t="shared" si="2"/>
        <v>17</v>
      </c>
      <c r="B23" s="74">
        <f t="shared" si="3"/>
        <v>46159</v>
      </c>
      <c r="C23" s="74">
        <f t="shared" si="4"/>
        <v>46159</v>
      </c>
      <c r="D23" s="75">
        <v>0.25</v>
      </c>
      <c r="E23" s="74">
        <f t="shared" si="8"/>
        <v>46160</v>
      </c>
      <c r="F23" s="75">
        <v>0.25</v>
      </c>
      <c r="G23" s="76">
        <f t="shared" si="9"/>
        <v>1</v>
      </c>
      <c r="H23" s="77">
        <f t="shared" si="5"/>
        <v>36405186.424999997</v>
      </c>
      <c r="I23" s="77">
        <v>36410434.357000001</v>
      </c>
      <c r="J23" s="77">
        <f t="shared" si="22"/>
        <v>5247.9320000037551</v>
      </c>
      <c r="K23" s="91">
        <f t="shared" si="23"/>
        <v>218.6638333334898</v>
      </c>
      <c r="L23" s="216"/>
    </row>
    <row r="24" spans="1:12">
      <c r="A24" s="78">
        <f t="shared" si="2"/>
        <v>18</v>
      </c>
      <c r="B24" s="74">
        <f t="shared" si="3"/>
        <v>46160</v>
      </c>
      <c r="C24" s="74">
        <f t="shared" si="4"/>
        <v>46160</v>
      </c>
      <c r="D24" s="75">
        <v>0.25</v>
      </c>
      <c r="E24" s="74">
        <f t="shared" si="8"/>
        <v>46161</v>
      </c>
      <c r="F24" s="75">
        <v>0.25</v>
      </c>
      <c r="G24" s="76">
        <f t="shared" si="9"/>
        <v>1</v>
      </c>
      <c r="H24" s="77">
        <f t="shared" si="5"/>
        <v>36410434.357000001</v>
      </c>
      <c r="I24" s="77">
        <v>36421021.387000002</v>
      </c>
      <c r="J24" s="77">
        <f t="shared" si="22"/>
        <v>10587.030000001192</v>
      </c>
      <c r="K24" s="91">
        <f t="shared" si="23"/>
        <v>441.12625000004965</v>
      </c>
      <c r="L24" s="217"/>
    </row>
    <row r="25" spans="1:12">
      <c r="A25" s="78">
        <f t="shared" si="2"/>
        <v>19</v>
      </c>
      <c r="B25" s="74">
        <f t="shared" si="3"/>
        <v>46161</v>
      </c>
      <c r="C25" s="74">
        <f t="shared" si="4"/>
        <v>46161</v>
      </c>
      <c r="D25" s="75">
        <v>0.25</v>
      </c>
      <c r="E25" s="74">
        <f t="shared" si="8"/>
        <v>46162</v>
      </c>
      <c r="F25" s="75">
        <v>0.25</v>
      </c>
      <c r="G25" s="76">
        <f t="shared" si="9"/>
        <v>1</v>
      </c>
      <c r="H25" s="77">
        <f t="shared" si="5"/>
        <v>36421021.387000002</v>
      </c>
      <c r="I25" s="77">
        <v>36441046.726999998</v>
      </c>
      <c r="J25" s="77">
        <f t="shared" si="22"/>
        <v>20025.339999996126</v>
      </c>
      <c r="K25" s="91">
        <f t="shared" si="23"/>
        <v>834.38916666650528</v>
      </c>
      <c r="L25" s="217"/>
    </row>
    <row r="26" spans="1:12">
      <c r="A26" s="78">
        <f t="shared" si="2"/>
        <v>20</v>
      </c>
      <c r="B26" s="74">
        <f t="shared" si="3"/>
        <v>46162</v>
      </c>
      <c r="C26" s="74">
        <f t="shared" si="4"/>
        <v>46162</v>
      </c>
      <c r="D26" s="75">
        <v>0.25</v>
      </c>
      <c r="E26" s="74">
        <f t="shared" si="8"/>
        <v>46163</v>
      </c>
      <c r="F26" s="75">
        <v>0.25</v>
      </c>
      <c r="G26" s="76">
        <f t="shared" si="9"/>
        <v>1</v>
      </c>
      <c r="H26" s="77">
        <f t="shared" si="5"/>
        <v>36441046.726999998</v>
      </c>
      <c r="I26" s="77">
        <v>36456764.410999998</v>
      </c>
      <c r="J26" s="77">
        <f t="shared" si="22"/>
        <v>15717.684000000358</v>
      </c>
      <c r="K26" s="91">
        <f t="shared" si="23"/>
        <v>654.9035000000149</v>
      </c>
      <c r="L26" s="217"/>
    </row>
    <row r="27" spans="1:12">
      <c r="A27" s="78">
        <f t="shared" si="2"/>
        <v>21</v>
      </c>
      <c r="B27" s="74">
        <f t="shared" si="3"/>
        <v>46163</v>
      </c>
      <c r="C27" s="74">
        <f t="shared" si="4"/>
        <v>46163</v>
      </c>
      <c r="D27" s="75">
        <v>0.25</v>
      </c>
      <c r="E27" s="74">
        <f t="shared" si="8"/>
        <v>46164</v>
      </c>
      <c r="F27" s="75">
        <v>0.25</v>
      </c>
      <c r="G27" s="76">
        <f t="shared" si="9"/>
        <v>1</v>
      </c>
      <c r="H27" s="77">
        <f t="shared" si="5"/>
        <v>36456764.410999998</v>
      </c>
      <c r="I27" s="77">
        <v>36471815.340000004</v>
      </c>
      <c r="J27" s="77">
        <f t="shared" si="22"/>
        <v>15050.929000005126</v>
      </c>
      <c r="K27" s="91">
        <f t="shared" si="23"/>
        <v>627.12204166688025</v>
      </c>
      <c r="L27" s="36"/>
    </row>
    <row r="28" spans="1:12">
      <c r="A28" s="78">
        <f t="shared" si="2"/>
        <v>22</v>
      </c>
      <c r="B28" s="74">
        <f t="shared" si="3"/>
        <v>46164</v>
      </c>
      <c r="C28" s="74">
        <f t="shared" si="4"/>
        <v>46164</v>
      </c>
      <c r="D28" s="75">
        <v>0.25</v>
      </c>
      <c r="E28" s="74">
        <f t="shared" si="8"/>
        <v>46165</v>
      </c>
      <c r="F28" s="75">
        <v>0.25</v>
      </c>
      <c r="G28" s="76">
        <f t="shared" si="9"/>
        <v>1</v>
      </c>
      <c r="H28" s="77">
        <f t="shared" si="5"/>
        <v>36471815.340000004</v>
      </c>
      <c r="I28" s="77">
        <v>36486053.381999999</v>
      </c>
      <c r="J28" s="77">
        <f t="shared" si="22"/>
        <v>14238.041999995708</v>
      </c>
      <c r="K28" s="91">
        <f t="shared" si="23"/>
        <v>593.25174999982119</v>
      </c>
      <c r="L28" s="101"/>
    </row>
    <row r="29" spans="1:12">
      <c r="A29" s="78">
        <f t="shared" si="2"/>
        <v>23</v>
      </c>
      <c r="B29" s="74">
        <f t="shared" si="3"/>
        <v>46165</v>
      </c>
      <c r="C29" s="74">
        <f t="shared" si="4"/>
        <v>46165</v>
      </c>
      <c r="D29" s="75">
        <v>0.25</v>
      </c>
      <c r="E29" s="74">
        <f t="shared" si="8"/>
        <v>46166</v>
      </c>
      <c r="F29" s="75">
        <v>0.25</v>
      </c>
      <c r="G29" s="76">
        <f t="shared" si="9"/>
        <v>1</v>
      </c>
      <c r="H29" s="77">
        <f t="shared" si="5"/>
        <v>36486053.381999999</v>
      </c>
      <c r="I29" s="77">
        <v>36498971.866999999</v>
      </c>
      <c r="J29" s="77">
        <f t="shared" si="22"/>
        <v>12918.484999999404</v>
      </c>
      <c r="K29" s="91">
        <f t="shared" si="23"/>
        <v>538.27020833330846</v>
      </c>
      <c r="L29" s="101"/>
    </row>
    <row r="30" spans="1:12">
      <c r="A30" s="78">
        <f t="shared" si="2"/>
        <v>24</v>
      </c>
      <c r="B30" s="74">
        <f t="shared" si="3"/>
        <v>46166</v>
      </c>
      <c r="C30" s="74">
        <f t="shared" si="4"/>
        <v>46166</v>
      </c>
      <c r="D30" s="75">
        <v>0.25</v>
      </c>
      <c r="E30" s="74">
        <f t="shared" si="8"/>
        <v>46167</v>
      </c>
      <c r="F30" s="75">
        <v>0.25</v>
      </c>
      <c r="G30" s="76">
        <f t="shared" si="9"/>
        <v>1</v>
      </c>
      <c r="H30" s="77">
        <f t="shared" si="5"/>
        <v>36498971.866999999</v>
      </c>
      <c r="I30" s="77">
        <v>36510262.454999998</v>
      </c>
      <c r="J30" s="77">
        <f t="shared" si="22"/>
        <v>11290.587999999523</v>
      </c>
      <c r="K30" s="91">
        <f t="shared" si="23"/>
        <v>470.44116666664678</v>
      </c>
      <c r="L30" s="101"/>
    </row>
    <row r="31" spans="1:12">
      <c r="A31" s="78">
        <f t="shared" si="2"/>
        <v>25</v>
      </c>
      <c r="B31" s="74">
        <f t="shared" si="3"/>
        <v>46167</v>
      </c>
      <c r="C31" s="74">
        <f t="shared" si="4"/>
        <v>46167</v>
      </c>
      <c r="D31" s="75">
        <v>0.25</v>
      </c>
      <c r="E31" s="74">
        <f t="shared" si="8"/>
        <v>46168</v>
      </c>
      <c r="F31" s="75">
        <v>0.25</v>
      </c>
      <c r="G31" s="76">
        <f t="shared" si="9"/>
        <v>1</v>
      </c>
      <c r="H31" s="77">
        <f t="shared" si="5"/>
        <v>36510262.454999998</v>
      </c>
      <c r="I31" s="77">
        <v>36526345.702</v>
      </c>
      <c r="J31" s="77">
        <f t="shared" si="22"/>
        <v>16083.247000001371</v>
      </c>
      <c r="K31" s="91">
        <f t="shared" si="23"/>
        <v>670.13529166672379</v>
      </c>
      <c r="L31" s="101"/>
    </row>
    <row r="32" spans="1:12">
      <c r="A32" s="78">
        <f t="shared" si="2"/>
        <v>26</v>
      </c>
      <c r="B32" s="74">
        <f t="shared" ref="B32:B34" si="24">C32</f>
        <v>46168</v>
      </c>
      <c r="C32" s="74">
        <f t="shared" si="4"/>
        <v>46168</v>
      </c>
      <c r="D32" s="75">
        <v>0.25</v>
      </c>
      <c r="E32" s="74">
        <f t="shared" ref="E32:E34" si="25">B32+1</f>
        <v>46169</v>
      </c>
      <c r="F32" s="75">
        <v>0.25</v>
      </c>
      <c r="G32" s="76">
        <f t="shared" ref="G32:G34" si="26">IFERROR(((E32-C32)+(F32-D32)),"")</f>
        <v>1</v>
      </c>
      <c r="H32" s="77">
        <f t="shared" si="5"/>
        <v>36526345.702</v>
      </c>
      <c r="I32" s="77">
        <v>36536240.947999999</v>
      </c>
      <c r="J32" s="77">
        <f t="shared" si="22"/>
        <v>9895.2459999993443</v>
      </c>
      <c r="K32" s="91">
        <f t="shared" si="23"/>
        <v>412.30191666663933</v>
      </c>
      <c r="L32" s="101"/>
    </row>
    <row r="33" spans="1:12">
      <c r="A33" s="78">
        <f t="shared" si="2"/>
        <v>27</v>
      </c>
      <c r="B33" s="74">
        <f t="shared" si="24"/>
        <v>46169</v>
      </c>
      <c r="C33" s="74">
        <f t="shared" si="4"/>
        <v>46169</v>
      </c>
      <c r="D33" s="75">
        <v>0.25</v>
      </c>
      <c r="E33" s="74">
        <f t="shared" si="25"/>
        <v>46170</v>
      </c>
      <c r="F33" s="75">
        <v>0.25</v>
      </c>
      <c r="G33" s="76">
        <f t="shared" si="26"/>
        <v>1</v>
      </c>
      <c r="H33" s="77">
        <f t="shared" si="5"/>
        <v>36536240.947999999</v>
      </c>
      <c r="I33" s="77">
        <v>36545656.456</v>
      </c>
      <c r="J33" s="77">
        <f t="shared" si="22"/>
        <v>9415.5080000013113</v>
      </c>
      <c r="K33" s="91">
        <f t="shared" si="23"/>
        <v>392.31283333338797</v>
      </c>
      <c r="L33" s="101"/>
    </row>
    <row r="34" spans="1:12">
      <c r="A34" s="78">
        <f t="shared" si="2"/>
        <v>28</v>
      </c>
      <c r="B34" s="74">
        <f t="shared" si="24"/>
        <v>46170</v>
      </c>
      <c r="C34" s="74">
        <f t="shared" si="4"/>
        <v>46170</v>
      </c>
      <c r="D34" s="75">
        <v>0.25</v>
      </c>
      <c r="E34" s="74">
        <f t="shared" si="25"/>
        <v>46171</v>
      </c>
      <c r="F34" s="75">
        <v>0.25</v>
      </c>
      <c r="G34" s="76">
        <f t="shared" si="26"/>
        <v>1</v>
      </c>
      <c r="H34" s="77">
        <f t="shared" si="5"/>
        <v>36545656.456</v>
      </c>
      <c r="I34" s="77">
        <v>36561759.615000002</v>
      </c>
      <c r="J34" s="77">
        <f t="shared" si="22"/>
        <v>16103.159000001848</v>
      </c>
      <c r="K34" s="91">
        <f t="shared" si="23"/>
        <v>670.96495833341032</v>
      </c>
      <c r="L34" s="101"/>
    </row>
    <row r="35" spans="1:12">
      <c r="A35" s="78">
        <f t="shared" si="2"/>
        <v>29</v>
      </c>
      <c r="B35" s="74">
        <f t="shared" ref="B35:B36" si="27">C35</f>
        <v>46171</v>
      </c>
      <c r="C35" s="74">
        <f t="shared" si="4"/>
        <v>46171</v>
      </c>
      <c r="D35" s="75">
        <v>0.25</v>
      </c>
      <c r="E35" s="74">
        <f t="shared" ref="E35:E36" si="28">B35+1</f>
        <v>46172</v>
      </c>
      <c r="F35" s="75">
        <v>0.25</v>
      </c>
      <c r="G35" s="76">
        <f t="shared" ref="G35:G36" si="29">IFERROR(((E35-C35)+(F35-D35)),"")</f>
        <v>1</v>
      </c>
      <c r="H35" s="77">
        <f t="shared" si="5"/>
        <v>36561759.615000002</v>
      </c>
      <c r="I35" s="77">
        <v>36577496.079000004</v>
      </c>
      <c r="J35" s="77">
        <f t="shared" si="22"/>
        <v>15736.46400000155</v>
      </c>
      <c r="K35" s="91">
        <f t="shared" si="23"/>
        <v>655.68600000006461</v>
      </c>
      <c r="L35" s="101"/>
    </row>
    <row r="36" spans="1:12">
      <c r="A36" s="78">
        <f t="shared" si="2"/>
        <v>30</v>
      </c>
      <c r="B36" s="74">
        <f t="shared" si="27"/>
        <v>46172</v>
      </c>
      <c r="C36" s="74">
        <f t="shared" si="4"/>
        <v>46172</v>
      </c>
      <c r="D36" s="75">
        <v>0.25</v>
      </c>
      <c r="E36" s="74">
        <f t="shared" si="28"/>
        <v>46173</v>
      </c>
      <c r="F36" s="75">
        <v>0.25</v>
      </c>
      <c r="G36" s="76">
        <f t="shared" si="29"/>
        <v>1</v>
      </c>
      <c r="H36" s="77">
        <f t="shared" si="5"/>
        <v>36577496.079000004</v>
      </c>
      <c r="I36" s="77">
        <v>36593344.803999998</v>
      </c>
      <c r="J36" s="77">
        <f t="shared" si="22"/>
        <v>15848.72499999404</v>
      </c>
      <c r="K36" s="91">
        <f t="shared" si="23"/>
        <v>660.36354166641831</v>
      </c>
      <c r="L36" s="101"/>
    </row>
    <row r="37" spans="1:12">
      <c r="A37" s="78">
        <f t="shared" si="2"/>
        <v>31</v>
      </c>
      <c r="B37" s="74">
        <f t="shared" ref="B37" si="30">C37</f>
        <v>46173</v>
      </c>
      <c r="C37" s="74">
        <f t="shared" si="4"/>
        <v>46173</v>
      </c>
      <c r="D37" s="75">
        <v>0.25</v>
      </c>
      <c r="E37" s="74">
        <f t="shared" ref="E37" si="31">B37+1</f>
        <v>46174</v>
      </c>
      <c r="F37" s="75">
        <v>0.25</v>
      </c>
      <c r="G37" s="76">
        <f t="shared" ref="G37" si="32">IFERROR(((E37-C37)+(F37-D37)),"")</f>
        <v>1</v>
      </c>
      <c r="H37" s="77">
        <f t="shared" si="5"/>
        <v>36593344.803999998</v>
      </c>
      <c r="I37" s="77">
        <v>36598792.597000003</v>
      </c>
      <c r="J37" s="77">
        <f t="shared" ref="J37" si="33">I37-H37</f>
        <v>5447.7930000051856</v>
      </c>
      <c r="K37" s="91">
        <f t="shared" ref="K37" si="34">J37/24</f>
        <v>226.99137500021607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423608.3560000062</v>
      </c>
      <c r="K39" s="93">
        <f>AVERAGE(K7:K38)</f>
        <v>569.36606989248162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18.366647415886504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500-000000000000}"/>
  </hyperlinks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0"/>
  <sheetViews>
    <sheetView zoomScale="90" zoomScaleNormal="90" workbookViewId="0">
      <pane xSplit="6" ySplit="6" topLeftCell="G22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5.5546875" style="1" customWidth="1"/>
    <col min="9" max="9" width="13.109375" style="1" customWidth="1"/>
    <col min="10" max="10" width="13.44140625" style="1" customWidth="1"/>
    <col min="11" max="11" width="10.5546875" style="1" customWidth="1"/>
    <col min="12" max="12" width="32.109375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166</v>
      </c>
      <c r="D2" s="5"/>
      <c r="E2" s="5"/>
      <c r="F2" s="5"/>
      <c r="L2" s="98" t="s">
        <v>147</v>
      </c>
    </row>
    <row r="3" spans="1:12">
      <c r="B3" s="5"/>
      <c r="C3" s="6" t="str">
        <f>UMI!C3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109.43916666666821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0.25</v>
      </c>
      <c r="E7" s="73">
        <f>C7+1</f>
        <v>46144</v>
      </c>
      <c r="F7" s="199">
        <v>0.25</v>
      </c>
      <c r="G7" s="76">
        <f>IFERROR(((E7-C7)+(F7-D7)),"")</f>
        <v>1</v>
      </c>
      <c r="H7" s="77">
        <v>1425737</v>
      </c>
      <c r="I7" s="77">
        <v>1428185.06</v>
      </c>
      <c r="J7" s="77">
        <f t="shared" ref="J7" si="0">I7-H7</f>
        <v>2448.0600000000559</v>
      </c>
      <c r="K7" s="91">
        <f t="shared" ref="K7" si="1">J7/24</f>
        <v>102.00250000000233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4" si="2">B8</f>
        <v>46144</v>
      </c>
      <c r="D8" s="75">
        <f>D7</f>
        <v>0.25</v>
      </c>
      <c r="E8" s="74">
        <f>C8+1</f>
        <v>46145</v>
      </c>
      <c r="F8" s="75">
        <v>0.25</v>
      </c>
      <c r="G8" s="76">
        <f>IFERROR(((E8-C8)+(F8-D8)),"")</f>
        <v>1</v>
      </c>
      <c r="H8" s="77">
        <f t="shared" ref="H8:H37" si="3">I7</f>
        <v>1428185.06</v>
      </c>
      <c r="I8" s="77">
        <v>1430766.03</v>
      </c>
      <c r="J8" s="77">
        <f t="shared" ref="J8" si="4">I8-H8</f>
        <v>2580.9699999999721</v>
      </c>
      <c r="K8" s="91">
        <f t="shared" ref="K8" si="5">J8/24</f>
        <v>107.54041666666551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D37" si="7">D8</f>
        <v>0.25</v>
      </c>
      <c r="E9" s="74">
        <f t="shared" ref="E9:E34" si="8">C9+1</f>
        <v>46146</v>
      </c>
      <c r="F9" s="75">
        <v>0.25</v>
      </c>
      <c r="G9" s="76">
        <f>IFERROR(((E9-C9)+(F9-D9)),"")</f>
        <v>1</v>
      </c>
      <c r="H9" s="77">
        <f t="shared" si="3"/>
        <v>1430766.03</v>
      </c>
      <c r="I9" s="77">
        <v>1433372.59</v>
      </c>
      <c r="J9" s="77">
        <f t="shared" ref="J9" si="9">I9-H9</f>
        <v>2606.5600000000559</v>
      </c>
      <c r="K9" s="91">
        <f t="shared" ref="K9" si="10">J9/24</f>
        <v>108.606666666669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0.25</v>
      </c>
      <c r="E10" s="74">
        <f t="shared" si="8"/>
        <v>46147</v>
      </c>
      <c r="F10" s="75">
        <v>0.25</v>
      </c>
      <c r="G10" s="76">
        <f>IFERROR(((E10-C10)+(F10-D10)),"")</f>
        <v>1</v>
      </c>
      <c r="H10" s="77">
        <f t="shared" si="3"/>
        <v>1433372.59</v>
      </c>
      <c r="I10" s="77">
        <v>1435703.84</v>
      </c>
      <c r="J10" s="77">
        <f t="shared" ref="J10" si="11">I10-H10</f>
        <v>2331.25</v>
      </c>
      <c r="K10" s="91">
        <f t="shared" ref="K10" si="12">J10/24</f>
        <v>97.135416666666671</v>
      </c>
      <c r="L10" s="101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0.25</v>
      </c>
      <c r="E11" s="74">
        <f t="shared" si="8"/>
        <v>46148</v>
      </c>
      <c r="F11" s="75">
        <v>0.25</v>
      </c>
      <c r="G11" s="76">
        <f t="shared" ref="G11:G34" si="13">IFERROR(((E11-C11)+(F11-D11)),"")</f>
        <v>1</v>
      </c>
      <c r="H11" s="77">
        <f t="shared" si="3"/>
        <v>1435703.84</v>
      </c>
      <c r="I11" s="77">
        <v>1437819.66</v>
      </c>
      <c r="J11" s="77">
        <f t="shared" ref="J11" si="14">I11-H11</f>
        <v>2115.8199999998324</v>
      </c>
      <c r="K11" s="91">
        <f t="shared" ref="K11" si="15">J11/24</f>
        <v>88.159166666659686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0.25</v>
      </c>
      <c r="E12" s="74">
        <f t="shared" si="8"/>
        <v>46149</v>
      </c>
      <c r="F12" s="75">
        <v>0.25</v>
      </c>
      <c r="G12" s="76">
        <f t="shared" si="13"/>
        <v>1</v>
      </c>
      <c r="H12" s="77">
        <f t="shared" si="3"/>
        <v>1437819.66</v>
      </c>
      <c r="I12" s="77">
        <v>1440420.34</v>
      </c>
      <c r="J12" s="77">
        <f t="shared" ref="J12" si="16">I12-H12</f>
        <v>2600.6800000001676</v>
      </c>
      <c r="K12" s="91">
        <f t="shared" ref="K12" si="17">J12/24</f>
        <v>108.36166666667366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0.25</v>
      </c>
      <c r="E13" s="74">
        <f t="shared" si="8"/>
        <v>46150</v>
      </c>
      <c r="F13" s="75">
        <v>0.25</v>
      </c>
      <c r="G13" s="76">
        <f t="shared" si="13"/>
        <v>1</v>
      </c>
      <c r="H13" s="77">
        <f t="shared" si="3"/>
        <v>1440420.34</v>
      </c>
      <c r="I13" s="77">
        <v>1442663.71</v>
      </c>
      <c r="J13" s="77">
        <f t="shared" ref="J13" si="18">I13-H13</f>
        <v>2243.3699999998789</v>
      </c>
      <c r="K13" s="91">
        <f t="shared" ref="K13" si="19">J13/24</f>
        <v>93.473749999994951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0.25</v>
      </c>
      <c r="E14" s="74">
        <f t="shared" si="8"/>
        <v>46151</v>
      </c>
      <c r="F14" s="75">
        <v>0.25</v>
      </c>
      <c r="G14" s="76">
        <f t="shared" si="13"/>
        <v>1</v>
      </c>
      <c r="H14" s="77">
        <f t="shared" si="3"/>
        <v>1442663.71</v>
      </c>
      <c r="I14" s="77">
        <v>1445290.25</v>
      </c>
      <c r="J14" s="77">
        <f t="shared" ref="J14" si="20">I14-H14</f>
        <v>2626.5400000000373</v>
      </c>
      <c r="K14" s="91">
        <f t="shared" ref="K14" si="21">J14/24</f>
        <v>109.43916666666821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0.25</v>
      </c>
      <c r="E15" s="74">
        <f t="shared" si="8"/>
        <v>46152</v>
      </c>
      <c r="F15" s="75">
        <v>0.25</v>
      </c>
      <c r="G15" s="76">
        <f t="shared" si="13"/>
        <v>1</v>
      </c>
      <c r="H15" s="77">
        <f t="shared" si="3"/>
        <v>1445290.25</v>
      </c>
      <c r="I15" s="77">
        <v>1447757.44</v>
      </c>
      <c r="J15" s="77">
        <f t="shared" ref="J15:J36" si="22">I15-H15</f>
        <v>2467.1899999999441</v>
      </c>
      <c r="K15" s="91">
        <f t="shared" ref="K15:K36" si="23">J15/24</f>
        <v>102.799583333331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0.25</v>
      </c>
      <c r="E16" s="74">
        <f t="shared" si="8"/>
        <v>46153</v>
      </c>
      <c r="F16" s="75">
        <v>0.25</v>
      </c>
      <c r="G16" s="76">
        <f t="shared" si="13"/>
        <v>1</v>
      </c>
      <c r="H16" s="77">
        <f t="shared" si="3"/>
        <v>1447757.44</v>
      </c>
      <c r="I16" s="77">
        <v>1449969.28</v>
      </c>
      <c r="J16" s="77">
        <f t="shared" si="22"/>
        <v>2211.8400000000838</v>
      </c>
      <c r="K16" s="91">
        <f t="shared" si="23"/>
        <v>92.160000000003492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0.25</v>
      </c>
      <c r="E17" s="74">
        <f t="shared" si="8"/>
        <v>46154</v>
      </c>
      <c r="F17" s="75">
        <v>0.25</v>
      </c>
      <c r="G17" s="76">
        <f t="shared" si="13"/>
        <v>1</v>
      </c>
      <c r="H17" s="77">
        <f t="shared" si="3"/>
        <v>1449969.28</v>
      </c>
      <c r="I17" s="77">
        <v>1452296.45</v>
      </c>
      <c r="J17" s="77">
        <f t="shared" si="22"/>
        <v>2327.1699999999255</v>
      </c>
      <c r="K17" s="91">
        <f t="shared" si="23"/>
        <v>96.965416666663558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0.25</v>
      </c>
      <c r="E18" s="74">
        <f t="shared" si="8"/>
        <v>46155</v>
      </c>
      <c r="F18" s="75">
        <v>0.25</v>
      </c>
      <c r="G18" s="76">
        <f t="shared" si="13"/>
        <v>1</v>
      </c>
      <c r="H18" s="77">
        <f t="shared" si="3"/>
        <v>1452296.45</v>
      </c>
      <c r="I18" s="77">
        <v>1454547.7</v>
      </c>
      <c r="J18" s="77">
        <f t="shared" si="22"/>
        <v>2251.25</v>
      </c>
      <c r="K18" s="91">
        <f t="shared" si="23"/>
        <v>93.802083333333329</v>
      </c>
      <c r="L18" s="101"/>
      <c r="N18" s="3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0.25</v>
      </c>
      <c r="E19" s="74">
        <f t="shared" si="8"/>
        <v>46156</v>
      </c>
      <c r="F19" s="75">
        <v>0.25</v>
      </c>
      <c r="G19" s="76">
        <f t="shared" si="13"/>
        <v>1</v>
      </c>
      <c r="H19" s="77">
        <f t="shared" si="3"/>
        <v>1454547.7</v>
      </c>
      <c r="I19" s="77">
        <v>1457051.24</v>
      </c>
      <c r="J19" s="77">
        <f t="shared" si="22"/>
        <v>2503.5400000000373</v>
      </c>
      <c r="K19" s="91">
        <f t="shared" si="23"/>
        <v>104.31416666666821</v>
      </c>
      <c r="L19" s="101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0.25</v>
      </c>
      <c r="E20" s="74">
        <f t="shared" si="8"/>
        <v>46157</v>
      </c>
      <c r="F20" s="75">
        <v>0.25</v>
      </c>
      <c r="G20" s="76">
        <f t="shared" si="13"/>
        <v>1</v>
      </c>
      <c r="H20" s="77">
        <f t="shared" si="3"/>
        <v>1457051.24</v>
      </c>
      <c r="I20" s="200">
        <v>1459421.69</v>
      </c>
      <c r="J20" s="77">
        <f t="shared" si="22"/>
        <v>2370.4499999999534</v>
      </c>
      <c r="K20" s="91">
        <f t="shared" si="23"/>
        <v>98.768749999998064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0.25</v>
      </c>
      <c r="E21" s="74">
        <f t="shared" si="8"/>
        <v>46158</v>
      </c>
      <c r="F21" s="75">
        <v>0.25</v>
      </c>
      <c r="G21" s="76">
        <f t="shared" si="13"/>
        <v>1</v>
      </c>
      <c r="H21" s="77">
        <f t="shared" si="3"/>
        <v>1459421.69</v>
      </c>
      <c r="I21" s="77">
        <v>1461640.71</v>
      </c>
      <c r="J21" s="77">
        <f t="shared" si="22"/>
        <v>2219.0200000000186</v>
      </c>
      <c r="K21" s="91">
        <f t="shared" si="23"/>
        <v>92.459166666667443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0.25</v>
      </c>
      <c r="E22" s="74">
        <f t="shared" si="8"/>
        <v>46159</v>
      </c>
      <c r="F22" s="75">
        <v>0.25</v>
      </c>
      <c r="G22" s="76">
        <f t="shared" si="13"/>
        <v>1</v>
      </c>
      <c r="H22" s="77">
        <f t="shared" si="3"/>
        <v>1461640.71</v>
      </c>
      <c r="I22" s="77">
        <v>1463611.97</v>
      </c>
      <c r="J22" s="77">
        <f t="shared" si="22"/>
        <v>1971.2600000000093</v>
      </c>
      <c r="K22" s="91">
        <f t="shared" si="23"/>
        <v>82.135833333333721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0.25</v>
      </c>
      <c r="E23" s="74">
        <f t="shared" si="8"/>
        <v>46160</v>
      </c>
      <c r="F23" s="75">
        <v>0.25</v>
      </c>
      <c r="G23" s="76">
        <f t="shared" si="13"/>
        <v>1</v>
      </c>
      <c r="H23" s="77">
        <f t="shared" si="3"/>
        <v>1463611.97</v>
      </c>
      <c r="I23" s="77">
        <v>1466060.48</v>
      </c>
      <c r="J23" s="77">
        <f t="shared" si="22"/>
        <v>2448.5100000000093</v>
      </c>
      <c r="K23" s="91">
        <f t="shared" si="23"/>
        <v>102.02125000000039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0.25</v>
      </c>
      <c r="E24" s="74">
        <f t="shared" si="8"/>
        <v>46161</v>
      </c>
      <c r="F24" s="75">
        <v>0.25</v>
      </c>
      <c r="G24" s="76">
        <f t="shared" si="13"/>
        <v>1</v>
      </c>
      <c r="H24" s="77">
        <f t="shared" si="3"/>
        <v>1466060.48</v>
      </c>
      <c r="I24" s="77">
        <v>1468478.33</v>
      </c>
      <c r="J24" s="77">
        <f t="shared" si="22"/>
        <v>2417.8500000000931</v>
      </c>
      <c r="K24" s="91">
        <f t="shared" si="23"/>
        <v>100.74375000000389</v>
      </c>
      <c r="L24" s="101"/>
    </row>
    <row r="25" spans="1:14">
      <c r="A25" s="78">
        <f t="shared" ref="A25:B34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0.25</v>
      </c>
      <c r="E25" s="74">
        <f t="shared" si="8"/>
        <v>46162</v>
      </c>
      <c r="F25" s="75">
        <v>0.25</v>
      </c>
      <c r="G25" s="76">
        <f t="shared" si="13"/>
        <v>1</v>
      </c>
      <c r="H25" s="77">
        <f t="shared" si="3"/>
        <v>1468478.33</v>
      </c>
      <c r="I25" s="77">
        <v>1470729.49</v>
      </c>
      <c r="J25" s="77">
        <f t="shared" si="22"/>
        <v>2251.1599999999162</v>
      </c>
      <c r="K25" s="91">
        <f t="shared" si="23"/>
        <v>93.798333333329836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0.25</v>
      </c>
      <c r="E26" s="74">
        <f t="shared" si="8"/>
        <v>46163</v>
      </c>
      <c r="F26" s="75">
        <v>0.25</v>
      </c>
      <c r="G26" s="76">
        <f t="shared" si="13"/>
        <v>1</v>
      </c>
      <c r="H26" s="77">
        <f t="shared" si="3"/>
        <v>1470729.49</v>
      </c>
      <c r="I26" s="77">
        <v>1472957.68</v>
      </c>
      <c r="J26" s="77">
        <f t="shared" si="22"/>
        <v>2228.1899999999441</v>
      </c>
      <c r="K26" s="91">
        <f t="shared" si="23"/>
        <v>92.841249999997672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0.25</v>
      </c>
      <c r="E27" s="74">
        <f t="shared" si="8"/>
        <v>46164</v>
      </c>
      <c r="F27" s="75">
        <v>0.25</v>
      </c>
      <c r="G27" s="76">
        <f t="shared" si="13"/>
        <v>1</v>
      </c>
      <c r="H27" s="77">
        <f t="shared" si="3"/>
        <v>1472957.68</v>
      </c>
      <c r="I27" s="77">
        <v>1474977.62</v>
      </c>
      <c r="J27" s="77">
        <f t="shared" si="22"/>
        <v>2019.940000000177</v>
      </c>
      <c r="K27" s="91">
        <f t="shared" si="23"/>
        <v>84.164166666674035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0.25</v>
      </c>
      <c r="E28" s="74">
        <f t="shared" si="8"/>
        <v>46165</v>
      </c>
      <c r="F28" s="75">
        <v>0.25</v>
      </c>
      <c r="G28" s="76">
        <f t="shared" si="13"/>
        <v>1</v>
      </c>
      <c r="H28" s="77">
        <f t="shared" si="3"/>
        <v>1474977.62</v>
      </c>
      <c r="I28" s="77">
        <v>1477296.69</v>
      </c>
      <c r="J28" s="77">
        <f t="shared" si="22"/>
        <v>2319.0699999998324</v>
      </c>
      <c r="K28" s="91">
        <f t="shared" si="23"/>
        <v>96.627916666659686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0.25</v>
      </c>
      <c r="E29" s="74">
        <f t="shared" si="8"/>
        <v>46166</v>
      </c>
      <c r="F29" s="75">
        <v>0.25</v>
      </c>
      <c r="G29" s="76">
        <f t="shared" si="13"/>
        <v>1</v>
      </c>
      <c r="H29" s="77">
        <f t="shared" si="3"/>
        <v>1477296.69</v>
      </c>
      <c r="I29" s="77">
        <v>1479759.07</v>
      </c>
      <c r="J29" s="77">
        <f t="shared" si="22"/>
        <v>2462.3800000001211</v>
      </c>
      <c r="K29" s="91">
        <f t="shared" si="23"/>
        <v>102.59916666667171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0.25</v>
      </c>
      <c r="E30" s="74">
        <f t="shared" si="8"/>
        <v>46167</v>
      </c>
      <c r="F30" s="75">
        <v>0.25</v>
      </c>
      <c r="G30" s="76">
        <f t="shared" si="13"/>
        <v>1</v>
      </c>
      <c r="H30" s="77">
        <f t="shared" si="3"/>
        <v>1479759.07</v>
      </c>
      <c r="I30" s="77">
        <v>1481822.22</v>
      </c>
      <c r="J30" s="77">
        <f t="shared" si="22"/>
        <v>2063.1499999999069</v>
      </c>
      <c r="K30" s="91">
        <f t="shared" si="23"/>
        <v>85.964583333329458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0.25</v>
      </c>
      <c r="E31" s="74">
        <f t="shared" si="8"/>
        <v>46168</v>
      </c>
      <c r="F31" s="75">
        <v>0.25</v>
      </c>
      <c r="G31" s="76">
        <f t="shared" si="13"/>
        <v>1</v>
      </c>
      <c r="H31" s="77">
        <f t="shared" si="3"/>
        <v>1481822.22</v>
      </c>
      <c r="I31" s="77">
        <v>1484142.11</v>
      </c>
      <c r="J31" s="77">
        <f t="shared" si="22"/>
        <v>2319.8900000001304</v>
      </c>
      <c r="K31" s="91">
        <f t="shared" si="23"/>
        <v>96.662083333338771</v>
      </c>
      <c r="L31" s="101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0.25</v>
      </c>
      <c r="E32" s="74">
        <f t="shared" si="8"/>
        <v>46169</v>
      </c>
      <c r="F32" s="75">
        <v>0.25</v>
      </c>
      <c r="G32" s="76">
        <f t="shared" si="13"/>
        <v>1</v>
      </c>
      <c r="H32" s="77">
        <f t="shared" si="3"/>
        <v>1484142.11</v>
      </c>
      <c r="I32" s="77">
        <v>1486065.53</v>
      </c>
      <c r="J32" s="77">
        <f t="shared" si="22"/>
        <v>1923.4199999999255</v>
      </c>
      <c r="K32" s="91">
        <f t="shared" si="23"/>
        <v>80.1424999999969</v>
      </c>
      <c r="L32" s="101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0.25</v>
      </c>
      <c r="E33" s="74">
        <f t="shared" si="8"/>
        <v>46170</v>
      </c>
      <c r="F33" s="75">
        <v>0.25</v>
      </c>
      <c r="G33" s="76">
        <f t="shared" si="13"/>
        <v>1</v>
      </c>
      <c r="H33" s="77">
        <f t="shared" si="3"/>
        <v>1486065.53</v>
      </c>
      <c r="I33" s="77">
        <v>1487591.47</v>
      </c>
      <c r="J33" s="77">
        <f t="shared" si="22"/>
        <v>1525.9399999999441</v>
      </c>
      <c r="K33" s="91">
        <f t="shared" si="23"/>
        <v>63.580833333331007</v>
      </c>
      <c r="L33" s="101"/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0.25</v>
      </c>
      <c r="E34" s="74">
        <f t="shared" si="8"/>
        <v>46171</v>
      </c>
      <c r="F34" s="75">
        <v>0.25</v>
      </c>
      <c r="G34" s="76">
        <f t="shared" si="13"/>
        <v>1</v>
      </c>
      <c r="H34" s="77">
        <f t="shared" si="3"/>
        <v>1487591.47</v>
      </c>
      <c r="I34" s="77">
        <v>1490001.39</v>
      </c>
      <c r="J34" s="77">
        <f t="shared" si="22"/>
        <v>2409.9199999999255</v>
      </c>
      <c r="K34" s="91">
        <f t="shared" si="23"/>
        <v>100.41333333333023</v>
      </c>
      <c r="L34" s="101"/>
    </row>
    <row r="35" spans="1:12">
      <c r="A35" s="78">
        <f t="shared" ref="A35:B35" si="25">A34+1</f>
        <v>29</v>
      </c>
      <c r="B35" s="74">
        <f t="shared" si="25"/>
        <v>46171</v>
      </c>
      <c r="C35" s="74">
        <f t="shared" ref="C35:C36" si="26">B35</f>
        <v>46171</v>
      </c>
      <c r="D35" s="75">
        <f t="shared" si="7"/>
        <v>0.25</v>
      </c>
      <c r="E35" s="74">
        <f t="shared" ref="E35:E36" si="27">C35+1</f>
        <v>46172</v>
      </c>
      <c r="F35" s="75">
        <v>0.25</v>
      </c>
      <c r="G35" s="76">
        <f t="shared" ref="G35:G36" si="28">IFERROR(((E35-C35)+(F35-D35)),"")</f>
        <v>1</v>
      </c>
      <c r="H35" s="77">
        <f t="shared" si="3"/>
        <v>1490001.39</v>
      </c>
      <c r="I35" s="77">
        <v>1492490.5</v>
      </c>
      <c r="J35" s="77">
        <f t="shared" si="22"/>
        <v>2489.1100000001024</v>
      </c>
      <c r="K35" s="91">
        <f t="shared" si="23"/>
        <v>103.71291666667094</v>
      </c>
      <c r="L35" s="101"/>
    </row>
    <row r="36" spans="1:12">
      <c r="A36" s="78">
        <f t="shared" ref="A36:B37" si="29">A35+1</f>
        <v>30</v>
      </c>
      <c r="B36" s="74">
        <f t="shared" si="29"/>
        <v>46172</v>
      </c>
      <c r="C36" s="74">
        <f t="shared" si="26"/>
        <v>46172</v>
      </c>
      <c r="D36" s="75">
        <f t="shared" si="7"/>
        <v>0.25</v>
      </c>
      <c r="E36" s="74">
        <f t="shared" si="27"/>
        <v>46173</v>
      </c>
      <c r="F36" s="75">
        <v>0.25</v>
      </c>
      <c r="G36" s="76">
        <f t="shared" si="28"/>
        <v>1</v>
      </c>
      <c r="H36" s="77">
        <f t="shared" si="3"/>
        <v>1492490.5</v>
      </c>
      <c r="I36" s="77">
        <v>1494792.29</v>
      </c>
      <c r="J36" s="77">
        <f t="shared" si="22"/>
        <v>2301.7900000000373</v>
      </c>
      <c r="K36" s="91">
        <f t="shared" si="23"/>
        <v>95.907916666668214</v>
      </c>
      <c r="L36" s="101"/>
    </row>
    <row r="37" spans="1:12">
      <c r="A37" s="78">
        <f t="shared" si="29"/>
        <v>31</v>
      </c>
      <c r="B37" s="74">
        <f t="shared" si="29"/>
        <v>46173</v>
      </c>
      <c r="C37" s="74">
        <f t="shared" ref="C37" si="30">B37</f>
        <v>46173</v>
      </c>
      <c r="D37" s="75">
        <f t="shared" si="7"/>
        <v>0.25</v>
      </c>
      <c r="E37" s="74">
        <f t="shared" ref="E37" si="31">C37+1</f>
        <v>46174</v>
      </c>
      <c r="F37" s="75">
        <v>0.25</v>
      </c>
      <c r="G37" s="76">
        <f t="shared" ref="G37" si="32">IFERROR(((E37-C37)+(F37-D37)),"")</f>
        <v>1</v>
      </c>
      <c r="H37" s="77">
        <f t="shared" si="3"/>
        <v>1494792.29</v>
      </c>
      <c r="I37" s="77">
        <v>1497172.3</v>
      </c>
      <c r="J37" s="77">
        <f t="shared" ref="J37" si="33">I37-H37</f>
        <v>2380.0100000000093</v>
      </c>
      <c r="K37" s="91">
        <f t="shared" ref="K37" si="34">J37/24</f>
        <v>99.167083333333721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71435.300000000047</v>
      </c>
      <c r="K39" s="93">
        <f>AVERAGE(K7:K38)</f>
        <v>96.015188172043068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3.0972641345820344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600-000000000000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0"/>
  <sheetViews>
    <sheetView workbookViewId="0">
      <pane xSplit="6" ySplit="6" topLeftCell="G28" activePane="bottomRight" state="frozen"/>
      <selection pane="topRight"/>
      <selection pane="bottomLeft"/>
      <selection pane="bottomRight" activeCell="H32" sqref="H32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167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535.44583333334106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0.25</v>
      </c>
      <c r="E7" s="73">
        <f>C7+1</f>
        <v>46144</v>
      </c>
      <c r="F7" s="199">
        <v>0.25</v>
      </c>
      <c r="G7" s="76">
        <f>IFERROR(((E7-C7)+(F7-D7)),"")</f>
        <v>1</v>
      </c>
      <c r="H7" s="200">
        <v>5055736.41</v>
      </c>
      <c r="I7" s="200">
        <v>5065132.6900000004</v>
      </c>
      <c r="J7" s="77">
        <f t="shared" ref="J7" si="0">I7-H7</f>
        <v>9396.2800000002608</v>
      </c>
      <c r="K7" s="91">
        <f t="shared" ref="K7" si="1">J7/24</f>
        <v>391.51166666667751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4" si="2">B8</f>
        <v>46144</v>
      </c>
      <c r="D8" s="75">
        <f>D7</f>
        <v>0.25</v>
      </c>
      <c r="E8" s="74">
        <f>C8+1</f>
        <v>46145</v>
      </c>
      <c r="F8" s="75">
        <v>0.25</v>
      </c>
      <c r="G8" s="76">
        <f>IFERROR(((E8-C8)+(F8-D8)),"")</f>
        <v>1</v>
      </c>
      <c r="H8" s="77">
        <f t="shared" ref="H8:H37" si="3">I7</f>
        <v>5065132.6900000004</v>
      </c>
      <c r="I8" s="77">
        <v>5073495.38</v>
      </c>
      <c r="J8" s="77">
        <f t="shared" ref="J8" si="4">I8-H8</f>
        <v>8362.6899999994785</v>
      </c>
      <c r="K8" s="91">
        <f t="shared" ref="K8" si="5">J8/24</f>
        <v>348.44541666664492</v>
      </c>
      <c r="L8" s="101"/>
    </row>
    <row r="9" spans="1:12">
      <c r="A9" s="78">
        <f t="shared" ref="A9:B25" si="6">A8+1</f>
        <v>3</v>
      </c>
      <c r="B9" s="74">
        <f t="shared" si="6"/>
        <v>46145</v>
      </c>
      <c r="C9" s="74">
        <f t="shared" si="2"/>
        <v>46145</v>
      </c>
      <c r="D9" s="75">
        <f t="shared" ref="D9:D37" si="7">D8</f>
        <v>0.25</v>
      </c>
      <c r="E9" s="74">
        <f t="shared" ref="E9:E34" si="8">C9+1</f>
        <v>46146</v>
      </c>
      <c r="F9" s="75">
        <v>0.25</v>
      </c>
      <c r="G9" s="76">
        <f>IFERROR(((E9-C9)+(F9-D9)),"")</f>
        <v>1</v>
      </c>
      <c r="H9" s="77">
        <f t="shared" si="3"/>
        <v>5073495.38</v>
      </c>
      <c r="I9" s="77">
        <v>5082468.05</v>
      </c>
      <c r="J9" s="77">
        <f t="shared" ref="J9" si="9">I9-H9</f>
        <v>8972.6699999999255</v>
      </c>
      <c r="K9" s="91">
        <f t="shared" ref="K9" si="10">J9/24</f>
        <v>373.86124999999691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0.25</v>
      </c>
      <c r="E10" s="74">
        <f t="shared" si="8"/>
        <v>46147</v>
      </c>
      <c r="F10" s="75">
        <v>0.25</v>
      </c>
      <c r="G10" s="76">
        <f>IFERROR(((E10-C10)+(F10-D10)),"")</f>
        <v>1</v>
      </c>
      <c r="H10" s="77">
        <f t="shared" si="3"/>
        <v>5082468.05</v>
      </c>
      <c r="I10" s="77">
        <v>5091084.68</v>
      </c>
      <c r="J10" s="77">
        <f t="shared" ref="J10" si="11">I10-H10</f>
        <v>8616.6299999998882</v>
      </c>
      <c r="K10" s="91">
        <f t="shared" ref="K10" si="12">J10/24</f>
        <v>359.02624999999534</v>
      </c>
      <c r="L10" s="36"/>
    </row>
    <row r="11" spans="1:12">
      <c r="A11" s="78">
        <f t="shared" si="6"/>
        <v>5</v>
      </c>
      <c r="B11" s="74">
        <f t="shared" ref="B11" si="13">B10+1</f>
        <v>46147</v>
      </c>
      <c r="C11" s="74">
        <f t="shared" ref="C11:C30" si="14">B11</f>
        <v>46147</v>
      </c>
      <c r="D11" s="75">
        <f t="shared" si="7"/>
        <v>0.25</v>
      </c>
      <c r="E11" s="74">
        <f t="shared" ref="E11:E30" si="15">C11+1</f>
        <v>46148</v>
      </c>
      <c r="F11" s="75">
        <v>0.25</v>
      </c>
      <c r="G11" s="76">
        <f t="shared" ref="G11:G30" si="16">IFERROR(((E11-C11)+(F11-D11)),"")</f>
        <v>1</v>
      </c>
      <c r="H11" s="77">
        <f t="shared" si="3"/>
        <v>5091084.68</v>
      </c>
      <c r="I11" s="77">
        <v>5097977.63</v>
      </c>
      <c r="J11" s="77">
        <f t="shared" ref="J11" si="17">I11-H11</f>
        <v>6892.9500000001863</v>
      </c>
      <c r="K11" s="91">
        <f t="shared" ref="K11" si="18">J11/24</f>
        <v>287.20625000000774</v>
      </c>
      <c r="L11" s="101"/>
    </row>
    <row r="12" spans="1:12">
      <c r="A12" s="78">
        <f t="shared" si="6"/>
        <v>6</v>
      </c>
      <c r="B12" s="74">
        <f t="shared" ref="B12" si="19">B11+1</f>
        <v>46148</v>
      </c>
      <c r="C12" s="74">
        <f t="shared" si="14"/>
        <v>46148</v>
      </c>
      <c r="D12" s="75">
        <f t="shared" si="7"/>
        <v>0.25</v>
      </c>
      <c r="E12" s="74">
        <f t="shared" si="15"/>
        <v>46149</v>
      </c>
      <c r="F12" s="75">
        <v>0.25</v>
      </c>
      <c r="G12" s="76">
        <f t="shared" si="16"/>
        <v>1</v>
      </c>
      <c r="H12" s="77">
        <f t="shared" si="3"/>
        <v>5097977.63</v>
      </c>
      <c r="I12" s="77">
        <v>5107230.54</v>
      </c>
      <c r="J12" s="77">
        <f t="shared" ref="J12" si="20">I12-H12</f>
        <v>9252.910000000149</v>
      </c>
      <c r="K12" s="91">
        <f t="shared" ref="K12" si="21">J12/24</f>
        <v>385.53791666667286</v>
      </c>
      <c r="L12" s="101"/>
    </row>
    <row r="13" spans="1:12">
      <c r="A13" s="78">
        <f t="shared" si="6"/>
        <v>7</v>
      </c>
      <c r="B13" s="74">
        <f t="shared" ref="B13" si="22">B12+1</f>
        <v>46149</v>
      </c>
      <c r="C13" s="74">
        <f t="shared" si="14"/>
        <v>46149</v>
      </c>
      <c r="D13" s="75">
        <f t="shared" si="7"/>
        <v>0.25</v>
      </c>
      <c r="E13" s="74">
        <f t="shared" si="15"/>
        <v>46150</v>
      </c>
      <c r="F13" s="75">
        <v>0.25</v>
      </c>
      <c r="G13" s="76">
        <f t="shared" si="16"/>
        <v>1</v>
      </c>
      <c r="H13" s="77">
        <f t="shared" si="3"/>
        <v>5107230.54</v>
      </c>
      <c r="I13" s="77">
        <v>5117778.5</v>
      </c>
      <c r="J13" s="77">
        <f t="shared" ref="J13" si="23">I13-H13</f>
        <v>10547.959999999963</v>
      </c>
      <c r="K13" s="91">
        <f t="shared" ref="K13" si="24">J13/24</f>
        <v>439.4983333333318</v>
      </c>
      <c r="L13" s="101"/>
    </row>
    <row r="14" spans="1:12">
      <c r="A14" s="78">
        <f t="shared" ref="A14:B14" si="25">A13+1</f>
        <v>8</v>
      </c>
      <c r="B14" s="74">
        <f t="shared" si="25"/>
        <v>46150</v>
      </c>
      <c r="C14" s="74">
        <f t="shared" si="14"/>
        <v>46150</v>
      </c>
      <c r="D14" s="75">
        <f t="shared" si="7"/>
        <v>0.25</v>
      </c>
      <c r="E14" s="74">
        <f t="shared" si="15"/>
        <v>46151</v>
      </c>
      <c r="F14" s="75">
        <v>0.25</v>
      </c>
      <c r="G14" s="76">
        <f t="shared" si="16"/>
        <v>1</v>
      </c>
      <c r="H14" s="77">
        <f t="shared" si="3"/>
        <v>5117778.5</v>
      </c>
      <c r="I14" s="77">
        <v>5128070.2300000004</v>
      </c>
      <c r="J14" s="77">
        <f t="shared" ref="J14" si="26">I14-H14</f>
        <v>10291.730000000447</v>
      </c>
      <c r="K14" s="91">
        <f t="shared" ref="K14" si="27">J14/24</f>
        <v>428.82208333335194</v>
      </c>
      <c r="L14" s="101"/>
    </row>
    <row r="15" spans="1:12">
      <c r="A15" s="78">
        <f t="shared" ref="A15:B15" si="28">A14+1</f>
        <v>9</v>
      </c>
      <c r="B15" s="74">
        <f t="shared" si="28"/>
        <v>46151</v>
      </c>
      <c r="C15" s="74">
        <f t="shared" si="14"/>
        <v>46151</v>
      </c>
      <c r="D15" s="75">
        <f t="shared" si="7"/>
        <v>0.25</v>
      </c>
      <c r="E15" s="74">
        <f t="shared" si="15"/>
        <v>46152</v>
      </c>
      <c r="F15" s="75">
        <v>0.25</v>
      </c>
      <c r="G15" s="76">
        <f t="shared" si="16"/>
        <v>1</v>
      </c>
      <c r="H15" s="77">
        <f t="shared" si="3"/>
        <v>5128070.2300000004</v>
      </c>
      <c r="I15" s="77">
        <v>5136715.74</v>
      </c>
      <c r="J15" s="77">
        <f t="shared" ref="J15:J36" si="29">I15-H15</f>
        <v>8645.5099999997765</v>
      </c>
      <c r="K15" s="91">
        <f t="shared" ref="K15:K36" si="30">J15/24</f>
        <v>360.229583333324</v>
      </c>
      <c r="L15" s="101"/>
    </row>
    <row r="16" spans="1:12">
      <c r="A16" s="78">
        <f t="shared" ref="A16:B16" si="31">A15+1</f>
        <v>10</v>
      </c>
      <c r="B16" s="74">
        <f t="shared" si="31"/>
        <v>46152</v>
      </c>
      <c r="C16" s="74">
        <f t="shared" si="14"/>
        <v>46152</v>
      </c>
      <c r="D16" s="75">
        <f t="shared" si="7"/>
        <v>0.25</v>
      </c>
      <c r="E16" s="74">
        <f t="shared" si="15"/>
        <v>46153</v>
      </c>
      <c r="F16" s="75">
        <v>0.25</v>
      </c>
      <c r="G16" s="76">
        <f t="shared" si="16"/>
        <v>1</v>
      </c>
      <c r="H16" s="77">
        <f t="shared" si="3"/>
        <v>5136715.74</v>
      </c>
      <c r="I16" s="77">
        <v>5144882.6900000004</v>
      </c>
      <c r="J16" s="77">
        <f t="shared" si="29"/>
        <v>8166.9500000001863</v>
      </c>
      <c r="K16" s="91">
        <f t="shared" si="30"/>
        <v>340.28958333334111</v>
      </c>
      <c r="L16" s="101"/>
    </row>
    <row r="17" spans="1:14">
      <c r="A17" s="78">
        <f t="shared" si="6"/>
        <v>11</v>
      </c>
      <c r="B17" s="74">
        <f t="shared" ref="B17" si="32">B16+1</f>
        <v>46153</v>
      </c>
      <c r="C17" s="74">
        <f t="shared" si="14"/>
        <v>46153</v>
      </c>
      <c r="D17" s="75">
        <f t="shared" si="7"/>
        <v>0.25</v>
      </c>
      <c r="E17" s="74">
        <f t="shared" si="15"/>
        <v>46154</v>
      </c>
      <c r="F17" s="75">
        <v>0.25</v>
      </c>
      <c r="G17" s="76">
        <f t="shared" si="16"/>
        <v>1</v>
      </c>
      <c r="H17" s="77">
        <f t="shared" si="3"/>
        <v>5144882.6900000004</v>
      </c>
      <c r="I17" s="77">
        <v>5154961.37</v>
      </c>
      <c r="J17" s="77">
        <f t="shared" si="29"/>
        <v>10078.679999999702</v>
      </c>
      <c r="K17" s="91">
        <f t="shared" si="30"/>
        <v>419.9449999999876</v>
      </c>
      <c r="L17" s="101"/>
    </row>
    <row r="18" spans="1:14">
      <c r="A18" s="78">
        <f t="shared" si="6"/>
        <v>12</v>
      </c>
      <c r="B18" s="74">
        <f t="shared" ref="B18" si="33">B17+1</f>
        <v>46154</v>
      </c>
      <c r="C18" s="74">
        <f t="shared" si="14"/>
        <v>46154</v>
      </c>
      <c r="D18" s="75">
        <f t="shared" si="7"/>
        <v>0.25</v>
      </c>
      <c r="E18" s="74">
        <f t="shared" si="15"/>
        <v>46155</v>
      </c>
      <c r="F18" s="75">
        <v>0.25</v>
      </c>
      <c r="G18" s="76">
        <f t="shared" si="16"/>
        <v>1</v>
      </c>
      <c r="H18" s="77">
        <f t="shared" si="3"/>
        <v>5154961.37</v>
      </c>
      <c r="I18" s="77">
        <v>5165003.55</v>
      </c>
      <c r="J18" s="77">
        <f t="shared" si="29"/>
        <v>10042.179999999702</v>
      </c>
      <c r="K18" s="91">
        <f t="shared" si="30"/>
        <v>418.42416666665423</v>
      </c>
      <c r="L18" s="101"/>
    </row>
    <row r="19" spans="1:14">
      <c r="A19" s="78">
        <f t="shared" si="6"/>
        <v>13</v>
      </c>
      <c r="B19" s="74">
        <f t="shared" ref="B19" si="34">B18+1</f>
        <v>46155</v>
      </c>
      <c r="C19" s="74">
        <f t="shared" si="14"/>
        <v>46155</v>
      </c>
      <c r="D19" s="75">
        <f t="shared" si="7"/>
        <v>0.25</v>
      </c>
      <c r="E19" s="74">
        <f t="shared" si="15"/>
        <v>46156</v>
      </c>
      <c r="F19" s="75">
        <v>0.25</v>
      </c>
      <c r="G19" s="76">
        <f t="shared" si="16"/>
        <v>1</v>
      </c>
      <c r="H19" s="77">
        <f t="shared" si="3"/>
        <v>5165003.55</v>
      </c>
      <c r="I19" s="77">
        <v>5175031.5599999996</v>
      </c>
      <c r="J19" s="77">
        <f t="shared" si="29"/>
        <v>10028.009999999776</v>
      </c>
      <c r="K19" s="91">
        <f t="shared" si="30"/>
        <v>417.83374999999069</v>
      </c>
      <c r="L19" s="101"/>
      <c r="N19" s="3"/>
    </row>
    <row r="20" spans="1:14">
      <c r="A20" s="78">
        <f t="shared" si="6"/>
        <v>14</v>
      </c>
      <c r="B20" s="74">
        <f t="shared" ref="B20" si="35">B19+1</f>
        <v>46156</v>
      </c>
      <c r="C20" s="74">
        <f t="shared" si="14"/>
        <v>46156</v>
      </c>
      <c r="D20" s="75">
        <f t="shared" si="7"/>
        <v>0.25</v>
      </c>
      <c r="E20" s="74">
        <f t="shared" si="15"/>
        <v>46157</v>
      </c>
      <c r="F20" s="75">
        <v>0.25</v>
      </c>
      <c r="G20" s="76">
        <f t="shared" si="16"/>
        <v>1</v>
      </c>
      <c r="H20" s="77">
        <f t="shared" si="3"/>
        <v>5175031.5599999996</v>
      </c>
      <c r="I20" s="77">
        <v>5186379.6900000004</v>
      </c>
      <c r="J20" s="77">
        <f t="shared" si="29"/>
        <v>11348.13000000082</v>
      </c>
      <c r="K20" s="91">
        <f t="shared" si="30"/>
        <v>472.83875000003417</v>
      </c>
      <c r="L20" s="101"/>
    </row>
    <row r="21" spans="1:14">
      <c r="A21" s="78">
        <f t="shared" si="6"/>
        <v>15</v>
      </c>
      <c r="B21" s="74">
        <f t="shared" ref="B21" si="36">B20+1</f>
        <v>46157</v>
      </c>
      <c r="C21" s="74">
        <f t="shared" si="14"/>
        <v>46157</v>
      </c>
      <c r="D21" s="75">
        <f t="shared" si="7"/>
        <v>0.25</v>
      </c>
      <c r="E21" s="74">
        <f t="shared" si="15"/>
        <v>46158</v>
      </c>
      <c r="F21" s="75">
        <v>0.25</v>
      </c>
      <c r="G21" s="76">
        <f t="shared" si="16"/>
        <v>1</v>
      </c>
      <c r="H21" s="77">
        <f t="shared" si="3"/>
        <v>5186379.6900000004</v>
      </c>
      <c r="I21" s="77">
        <v>5197668.25</v>
      </c>
      <c r="J21" s="77">
        <f t="shared" si="29"/>
        <v>11288.55999999959</v>
      </c>
      <c r="K21" s="91">
        <f t="shared" si="30"/>
        <v>470.35666666664957</v>
      </c>
      <c r="L21" s="101"/>
    </row>
    <row r="22" spans="1:14">
      <c r="A22" s="78">
        <f t="shared" si="6"/>
        <v>16</v>
      </c>
      <c r="B22" s="74">
        <f t="shared" ref="B22" si="37">B21+1</f>
        <v>46158</v>
      </c>
      <c r="C22" s="74">
        <f t="shared" si="14"/>
        <v>46158</v>
      </c>
      <c r="D22" s="75">
        <f t="shared" si="7"/>
        <v>0.25</v>
      </c>
      <c r="E22" s="74">
        <f t="shared" si="15"/>
        <v>46159</v>
      </c>
      <c r="F22" s="75">
        <v>0.25</v>
      </c>
      <c r="G22" s="76">
        <f t="shared" si="16"/>
        <v>1</v>
      </c>
      <c r="H22" s="77">
        <f t="shared" si="3"/>
        <v>5197668.25</v>
      </c>
      <c r="I22" s="77">
        <v>5209279.91</v>
      </c>
      <c r="J22" s="77">
        <f t="shared" si="29"/>
        <v>11611.660000000149</v>
      </c>
      <c r="K22" s="91">
        <f t="shared" si="30"/>
        <v>483.81916666667286</v>
      </c>
      <c r="L22" s="101"/>
    </row>
    <row r="23" spans="1:14">
      <c r="A23" s="78">
        <f t="shared" si="6"/>
        <v>17</v>
      </c>
      <c r="B23" s="74">
        <f t="shared" ref="B23" si="38">B22+1</f>
        <v>46159</v>
      </c>
      <c r="C23" s="74">
        <f t="shared" si="14"/>
        <v>46159</v>
      </c>
      <c r="D23" s="75">
        <f t="shared" si="7"/>
        <v>0.25</v>
      </c>
      <c r="E23" s="74">
        <f t="shared" si="15"/>
        <v>46160</v>
      </c>
      <c r="F23" s="75">
        <v>0.25</v>
      </c>
      <c r="G23" s="76">
        <f t="shared" si="16"/>
        <v>1</v>
      </c>
      <c r="H23" s="77">
        <f t="shared" si="3"/>
        <v>5209279.91</v>
      </c>
      <c r="I23" s="77">
        <v>5221456.1100000003</v>
      </c>
      <c r="J23" s="77">
        <f t="shared" si="29"/>
        <v>12176.200000000186</v>
      </c>
      <c r="K23" s="91">
        <f t="shared" si="30"/>
        <v>507.34166666667443</v>
      </c>
      <c r="L23" s="101"/>
    </row>
    <row r="24" spans="1:14">
      <c r="A24" s="78">
        <f t="shared" si="6"/>
        <v>18</v>
      </c>
      <c r="B24" s="74">
        <f t="shared" ref="B24" si="39">B23+1</f>
        <v>46160</v>
      </c>
      <c r="C24" s="74">
        <f t="shared" si="14"/>
        <v>46160</v>
      </c>
      <c r="D24" s="75">
        <f t="shared" si="7"/>
        <v>0.25</v>
      </c>
      <c r="E24" s="74">
        <f t="shared" si="15"/>
        <v>46161</v>
      </c>
      <c r="F24" s="75">
        <v>0.25</v>
      </c>
      <c r="G24" s="76">
        <f t="shared" si="16"/>
        <v>1</v>
      </c>
      <c r="H24" s="77">
        <f t="shared" si="3"/>
        <v>5221456.1100000003</v>
      </c>
      <c r="I24" s="77">
        <v>5233315.95</v>
      </c>
      <c r="J24" s="77">
        <f t="shared" si="29"/>
        <v>11859.839999999851</v>
      </c>
      <c r="K24" s="91">
        <f t="shared" si="30"/>
        <v>494.15999999999377</v>
      </c>
      <c r="L24" s="101"/>
    </row>
    <row r="25" spans="1:14">
      <c r="A25" s="78">
        <f t="shared" si="6"/>
        <v>19</v>
      </c>
      <c r="B25" s="74">
        <f t="shared" ref="B25" si="40">B24+1</f>
        <v>46161</v>
      </c>
      <c r="C25" s="74">
        <f t="shared" si="14"/>
        <v>46161</v>
      </c>
      <c r="D25" s="75">
        <f t="shared" si="7"/>
        <v>0.25</v>
      </c>
      <c r="E25" s="74">
        <f t="shared" si="15"/>
        <v>46162</v>
      </c>
      <c r="F25" s="75">
        <v>0.25</v>
      </c>
      <c r="G25" s="76">
        <f t="shared" si="16"/>
        <v>1</v>
      </c>
      <c r="H25" s="77">
        <f t="shared" si="3"/>
        <v>5233315.95</v>
      </c>
      <c r="I25" s="77">
        <v>5245165.97</v>
      </c>
      <c r="J25" s="77">
        <f t="shared" si="29"/>
        <v>11850.019999999553</v>
      </c>
      <c r="K25" s="91">
        <f t="shared" si="30"/>
        <v>493.75083333331469</v>
      </c>
      <c r="L25" s="101"/>
    </row>
    <row r="26" spans="1:14">
      <c r="A26" s="78">
        <f t="shared" ref="A26:B34" si="41">A25+1</f>
        <v>20</v>
      </c>
      <c r="B26" s="74">
        <f t="shared" si="41"/>
        <v>46162</v>
      </c>
      <c r="C26" s="74">
        <f t="shared" si="14"/>
        <v>46162</v>
      </c>
      <c r="D26" s="75">
        <f t="shared" si="7"/>
        <v>0.25</v>
      </c>
      <c r="E26" s="74">
        <f t="shared" si="15"/>
        <v>46163</v>
      </c>
      <c r="F26" s="75">
        <v>0.25</v>
      </c>
      <c r="G26" s="76">
        <f t="shared" si="16"/>
        <v>1</v>
      </c>
      <c r="H26" s="77">
        <f t="shared" si="3"/>
        <v>5245165.97</v>
      </c>
      <c r="I26" s="77">
        <v>5257558.1900000004</v>
      </c>
      <c r="J26" s="77">
        <f t="shared" si="29"/>
        <v>12392.220000000671</v>
      </c>
      <c r="K26" s="91">
        <f t="shared" si="30"/>
        <v>516.34250000002794</v>
      </c>
      <c r="L26" s="101"/>
    </row>
    <row r="27" spans="1:14">
      <c r="A27" s="78">
        <f t="shared" si="41"/>
        <v>21</v>
      </c>
      <c r="B27" s="74">
        <f t="shared" si="41"/>
        <v>46163</v>
      </c>
      <c r="C27" s="74">
        <f t="shared" si="14"/>
        <v>46163</v>
      </c>
      <c r="D27" s="75">
        <f t="shared" si="7"/>
        <v>0.25</v>
      </c>
      <c r="E27" s="74">
        <f t="shared" si="15"/>
        <v>46164</v>
      </c>
      <c r="F27" s="75">
        <v>0.25</v>
      </c>
      <c r="G27" s="76">
        <f t="shared" si="16"/>
        <v>1</v>
      </c>
      <c r="H27" s="77">
        <f t="shared" si="3"/>
        <v>5257558.1900000004</v>
      </c>
      <c r="I27" s="77">
        <v>5269234.4000000004</v>
      </c>
      <c r="J27" s="77">
        <f t="shared" si="29"/>
        <v>11676.209999999963</v>
      </c>
      <c r="K27" s="91">
        <f t="shared" si="30"/>
        <v>486.50874999999843</v>
      </c>
      <c r="L27" s="101"/>
    </row>
    <row r="28" spans="1:14">
      <c r="A28" s="78">
        <f t="shared" si="41"/>
        <v>22</v>
      </c>
      <c r="B28" s="74">
        <f t="shared" si="41"/>
        <v>46164</v>
      </c>
      <c r="C28" s="74">
        <f t="shared" si="14"/>
        <v>46164</v>
      </c>
      <c r="D28" s="75">
        <f t="shared" si="7"/>
        <v>0.25</v>
      </c>
      <c r="E28" s="74">
        <f t="shared" si="15"/>
        <v>46165</v>
      </c>
      <c r="F28" s="75">
        <v>0.25</v>
      </c>
      <c r="G28" s="76">
        <f t="shared" si="16"/>
        <v>1</v>
      </c>
      <c r="H28" s="77">
        <f t="shared" si="3"/>
        <v>5269234.4000000004</v>
      </c>
      <c r="I28" s="77">
        <v>5280160.26</v>
      </c>
      <c r="J28" s="77">
        <f t="shared" si="29"/>
        <v>10925.859999999404</v>
      </c>
      <c r="K28" s="91">
        <f t="shared" si="30"/>
        <v>455.24416666664183</v>
      </c>
      <c r="L28" s="101"/>
    </row>
    <row r="29" spans="1:14">
      <c r="A29" s="78">
        <f t="shared" si="41"/>
        <v>23</v>
      </c>
      <c r="B29" s="74">
        <f t="shared" si="41"/>
        <v>46165</v>
      </c>
      <c r="C29" s="74">
        <f t="shared" si="14"/>
        <v>46165</v>
      </c>
      <c r="D29" s="75">
        <f t="shared" si="7"/>
        <v>0.25</v>
      </c>
      <c r="E29" s="74">
        <f t="shared" si="15"/>
        <v>46166</v>
      </c>
      <c r="F29" s="75">
        <v>0.25</v>
      </c>
      <c r="G29" s="76">
        <f t="shared" si="16"/>
        <v>1</v>
      </c>
      <c r="H29" s="77">
        <f t="shared" si="3"/>
        <v>5280160.26</v>
      </c>
      <c r="I29" s="77">
        <v>5291495.8099999996</v>
      </c>
      <c r="J29" s="77">
        <f t="shared" si="29"/>
        <v>11335.549999999814</v>
      </c>
      <c r="K29" s="91">
        <f t="shared" si="30"/>
        <v>472.31458333332557</v>
      </c>
      <c r="L29" s="101"/>
    </row>
    <row r="30" spans="1:14">
      <c r="A30" s="78">
        <f t="shared" si="41"/>
        <v>24</v>
      </c>
      <c r="B30" s="74">
        <f t="shared" si="41"/>
        <v>46166</v>
      </c>
      <c r="C30" s="74">
        <f t="shared" si="14"/>
        <v>46166</v>
      </c>
      <c r="D30" s="75">
        <f t="shared" si="7"/>
        <v>0.25</v>
      </c>
      <c r="E30" s="74">
        <f t="shared" si="15"/>
        <v>46167</v>
      </c>
      <c r="F30" s="75">
        <v>0.25</v>
      </c>
      <c r="G30" s="76">
        <f t="shared" si="16"/>
        <v>1</v>
      </c>
      <c r="H30" s="77">
        <f t="shared" si="3"/>
        <v>5291495.8099999996</v>
      </c>
      <c r="I30" s="77">
        <v>5301387.5199999996</v>
      </c>
      <c r="J30" s="77">
        <f t="shared" si="29"/>
        <v>9891.7099999999627</v>
      </c>
      <c r="K30" s="91">
        <f t="shared" si="30"/>
        <v>412.1545833333318</v>
      </c>
      <c r="L30" s="101"/>
    </row>
    <row r="31" spans="1:14">
      <c r="A31" s="78">
        <f t="shared" si="41"/>
        <v>25</v>
      </c>
      <c r="B31" s="74">
        <f t="shared" si="41"/>
        <v>46167</v>
      </c>
      <c r="C31" s="74">
        <f t="shared" si="2"/>
        <v>46167</v>
      </c>
      <c r="D31" s="75">
        <f t="shared" si="7"/>
        <v>0.25</v>
      </c>
      <c r="E31" s="74">
        <f t="shared" si="8"/>
        <v>46168</v>
      </c>
      <c r="F31" s="75">
        <v>0.25</v>
      </c>
      <c r="G31" s="76">
        <f t="shared" ref="G31:G34" si="42">IFERROR(((E31-C31)+(F31-D31)),"")</f>
        <v>1</v>
      </c>
      <c r="H31" s="77">
        <f t="shared" si="3"/>
        <v>5301387.5199999996</v>
      </c>
      <c r="I31" s="77">
        <v>5314238.22</v>
      </c>
      <c r="J31" s="77">
        <f t="shared" si="29"/>
        <v>12850.700000000186</v>
      </c>
      <c r="K31" s="91">
        <f t="shared" si="30"/>
        <v>535.44583333334106</v>
      </c>
      <c r="L31" s="101"/>
    </row>
    <row r="32" spans="1:14">
      <c r="A32" s="78">
        <f t="shared" si="41"/>
        <v>26</v>
      </c>
      <c r="B32" s="74">
        <f t="shared" si="41"/>
        <v>46168</v>
      </c>
      <c r="C32" s="74">
        <f t="shared" si="2"/>
        <v>46168</v>
      </c>
      <c r="D32" s="75">
        <f t="shared" si="7"/>
        <v>0.25</v>
      </c>
      <c r="E32" s="74">
        <f t="shared" si="8"/>
        <v>46169</v>
      </c>
      <c r="F32" s="75">
        <v>0.25</v>
      </c>
      <c r="G32" s="76">
        <f t="shared" si="42"/>
        <v>1</v>
      </c>
      <c r="H32" s="77">
        <f t="shared" si="3"/>
        <v>5314238.22</v>
      </c>
      <c r="I32" s="77">
        <v>5323098.87</v>
      </c>
      <c r="J32" s="77">
        <f t="shared" si="29"/>
        <v>8860.6500000003725</v>
      </c>
      <c r="K32" s="91">
        <f t="shared" si="30"/>
        <v>369.19375000001554</v>
      </c>
      <c r="L32" s="101"/>
    </row>
    <row r="33" spans="1:12">
      <c r="A33" s="78">
        <f t="shared" si="41"/>
        <v>27</v>
      </c>
      <c r="B33" s="74">
        <f t="shared" si="41"/>
        <v>46169</v>
      </c>
      <c r="C33" s="74">
        <f t="shared" si="2"/>
        <v>46169</v>
      </c>
      <c r="D33" s="75">
        <f t="shared" si="7"/>
        <v>0.25</v>
      </c>
      <c r="E33" s="74">
        <f t="shared" si="8"/>
        <v>46170</v>
      </c>
      <c r="F33" s="75">
        <v>0.25</v>
      </c>
      <c r="G33" s="76">
        <f t="shared" si="42"/>
        <v>1</v>
      </c>
      <c r="H33" s="77">
        <f t="shared" si="3"/>
        <v>5323098.87</v>
      </c>
      <c r="I33" s="200">
        <v>5332349.71</v>
      </c>
      <c r="J33" s="77">
        <f t="shared" si="29"/>
        <v>9250.839999999851</v>
      </c>
      <c r="K33" s="91">
        <f t="shared" si="30"/>
        <v>385.45166666666046</v>
      </c>
      <c r="L33" s="101"/>
    </row>
    <row r="34" spans="1:12">
      <c r="A34" s="78">
        <f t="shared" si="41"/>
        <v>28</v>
      </c>
      <c r="B34" s="74">
        <f t="shared" si="41"/>
        <v>46170</v>
      </c>
      <c r="C34" s="74">
        <f t="shared" si="2"/>
        <v>46170</v>
      </c>
      <c r="D34" s="75">
        <f t="shared" si="7"/>
        <v>0.25</v>
      </c>
      <c r="E34" s="74">
        <f t="shared" si="8"/>
        <v>46171</v>
      </c>
      <c r="F34" s="75">
        <v>0.25</v>
      </c>
      <c r="G34" s="76">
        <f t="shared" si="42"/>
        <v>1</v>
      </c>
      <c r="H34" s="77">
        <f t="shared" si="3"/>
        <v>5332349.71</v>
      </c>
      <c r="I34" s="200">
        <v>5343162.55</v>
      </c>
      <c r="J34" s="77">
        <f t="shared" si="29"/>
        <v>10812.839999999851</v>
      </c>
      <c r="K34" s="91">
        <f t="shared" si="30"/>
        <v>450.53499999999377</v>
      </c>
      <c r="L34" s="101"/>
    </row>
    <row r="35" spans="1:12">
      <c r="A35" s="78">
        <f t="shared" ref="A35:B35" si="43">A34+1</f>
        <v>29</v>
      </c>
      <c r="B35" s="74">
        <f t="shared" si="43"/>
        <v>46171</v>
      </c>
      <c r="C35" s="74">
        <f t="shared" ref="C35:C36" si="44">B35</f>
        <v>46171</v>
      </c>
      <c r="D35" s="75">
        <f t="shared" si="7"/>
        <v>0.25</v>
      </c>
      <c r="E35" s="74">
        <f t="shared" ref="E35:E36" si="45">C35+1</f>
        <v>46172</v>
      </c>
      <c r="F35" s="75">
        <v>0.25</v>
      </c>
      <c r="G35" s="76">
        <f t="shared" ref="G35:G36" si="46">IFERROR(((E35-C35)+(F35-D35)),"")</f>
        <v>1</v>
      </c>
      <c r="H35" s="77">
        <f t="shared" si="3"/>
        <v>5343162.55</v>
      </c>
      <c r="I35" s="200">
        <v>5354164.3600000003</v>
      </c>
      <c r="J35" s="77">
        <f t="shared" si="29"/>
        <v>11001.810000000522</v>
      </c>
      <c r="K35" s="91">
        <f t="shared" si="30"/>
        <v>458.40875000002171</v>
      </c>
      <c r="L35" s="101"/>
    </row>
    <row r="36" spans="1:12">
      <c r="A36" s="78">
        <f t="shared" ref="A36:B37" si="47">A35+1</f>
        <v>30</v>
      </c>
      <c r="B36" s="74">
        <f t="shared" si="47"/>
        <v>46172</v>
      </c>
      <c r="C36" s="74">
        <f t="shared" si="44"/>
        <v>46172</v>
      </c>
      <c r="D36" s="75">
        <f t="shared" si="7"/>
        <v>0.25</v>
      </c>
      <c r="E36" s="74">
        <f t="shared" si="45"/>
        <v>46173</v>
      </c>
      <c r="F36" s="75">
        <v>0.25</v>
      </c>
      <c r="G36" s="76">
        <f t="shared" si="46"/>
        <v>1</v>
      </c>
      <c r="H36" s="77">
        <f t="shared" si="3"/>
        <v>5354164.3600000003</v>
      </c>
      <c r="I36" s="200">
        <v>5365099.2699999996</v>
      </c>
      <c r="J36" s="77">
        <f t="shared" si="29"/>
        <v>10934.909999999218</v>
      </c>
      <c r="K36" s="91">
        <f t="shared" si="30"/>
        <v>455.6212499999674</v>
      </c>
      <c r="L36" s="101"/>
    </row>
    <row r="37" spans="1:12">
      <c r="A37" s="78">
        <f t="shared" si="47"/>
        <v>31</v>
      </c>
      <c r="B37" s="74">
        <f t="shared" si="47"/>
        <v>46173</v>
      </c>
      <c r="C37" s="74">
        <f t="shared" ref="C37" si="48">B37</f>
        <v>46173</v>
      </c>
      <c r="D37" s="75">
        <f t="shared" si="7"/>
        <v>0.25</v>
      </c>
      <c r="E37" s="74">
        <f t="shared" ref="E37" si="49">C37+1</f>
        <v>46174</v>
      </c>
      <c r="F37" s="75">
        <v>0.25</v>
      </c>
      <c r="G37" s="76">
        <f t="shared" ref="G37" si="50">IFERROR(((E37-C37)+(F37-D37)),"")</f>
        <v>1</v>
      </c>
      <c r="H37" s="77">
        <f t="shared" si="3"/>
        <v>5365099.2699999996</v>
      </c>
      <c r="I37" s="200">
        <v>5375623.25</v>
      </c>
      <c r="J37" s="77">
        <f t="shared" ref="J37" si="51">I37-H37</f>
        <v>10523.980000000447</v>
      </c>
      <c r="K37" s="91">
        <f t="shared" ref="K37" si="52">J37/24</f>
        <v>438.49916666668531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319886.83999999985</v>
      </c>
      <c r="K39" s="93">
        <f>AVERAGE(K7:K38)</f>
        <v>429.95543010752664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13.869530003468601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700-000000000000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40"/>
  <sheetViews>
    <sheetView zoomScale="85" zoomScaleNormal="85" workbookViewId="0">
      <pane ySplit="7" topLeftCell="A20" activePane="bottomLeft" state="frozen"/>
      <selection pane="bottomLeft" activeCell="H25" sqref="H25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22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408.39416666666511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2812166.33</v>
      </c>
      <c r="I7" s="200">
        <v>2816395.35</v>
      </c>
      <c r="J7" s="77">
        <f t="shared" ref="J7" si="0">I7-H7</f>
        <v>4229.0200000000186</v>
      </c>
      <c r="K7" s="91">
        <f t="shared" ref="K7" si="1">J7/24</f>
        <v>176.20916666666744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f>F7</f>
        <v>0.29166666666666702</v>
      </c>
      <c r="G8" s="76">
        <f>IFERROR(((E8-C8)+(F8-D8)),"")</f>
        <v>1</v>
      </c>
      <c r="H8" s="77">
        <f t="shared" ref="H8:H37" si="3">I7</f>
        <v>2816395.35</v>
      </c>
      <c r="I8" s="77">
        <v>2823656.08</v>
      </c>
      <c r="J8" s="77">
        <f t="shared" ref="J8" si="4">I8-H8</f>
        <v>7260.7299999999814</v>
      </c>
      <c r="K8" s="91">
        <f t="shared" ref="K8" si="5">J8/24</f>
        <v>302.53041666666587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0.29166666666666702</v>
      </c>
      <c r="E9" s="74">
        <f t="shared" ref="E9:E36" si="8">C9+1</f>
        <v>46146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2823656.08</v>
      </c>
      <c r="I9" s="77">
        <v>2827598</v>
      </c>
      <c r="J9" s="77">
        <f t="shared" ref="J9" si="9">I9-H9</f>
        <v>3941.9199999999255</v>
      </c>
      <c r="K9" s="91">
        <f t="shared" ref="K9" si="10">J9/24</f>
        <v>164.24666666666357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0.29166666666666702</v>
      </c>
      <c r="E10" s="74">
        <f t="shared" si="8"/>
        <v>46147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2827598</v>
      </c>
      <c r="I10" s="77">
        <v>2837399.46</v>
      </c>
      <c r="J10" s="77">
        <f t="shared" ref="J10" si="11">I10-H10</f>
        <v>9801.4599999999627</v>
      </c>
      <c r="K10" s="91">
        <f t="shared" ref="K10" si="12">J10/24</f>
        <v>408.39416666666511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0.29166666666666702</v>
      </c>
      <c r="E11" s="74">
        <f t="shared" si="8"/>
        <v>46148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2837399.46</v>
      </c>
      <c r="I11" s="77">
        <v>2846997.06</v>
      </c>
      <c r="J11" s="77">
        <f t="shared" ref="J11" si="14">I11-H11</f>
        <v>9597.6000000000931</v>
      </c>
      <c r="K11" s="91">
        <f t="shared" ref="K11" si="15">J11/24</f>
        <v>399.9000000000039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0.29166666666666702</v>
      </c>
      <c r="E12" s="74">
        <f t="shared" si="8"/>
        <v>46149</v>
      </c>
      <c r="F12" s="75">
        <f t="shared" si="7"/>
        <v>0.29166666666666702</v>
      </c>
      <c r="G12" s="76">
        <f t="shared" si="13"/>
        <v>1</v>
      </c>
      <c r="H12" s="77">
        <f t="shared" si="3"/>
        <v>2846997.06</v>
      </c>
      <c r="I12" s="77">
        <v>2855948.16</v>
      </c>
      <c r="J12" s="77">
        <f t="shared" ref="J12" si="16">I12-H12</f>
        <v>8951.1000000000931</v>
      </c>
      <c r="K12" s="91">
        <f t="shared" ref="K12" si="17">J12/24</f>
        <v>372.9625000000039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0.29166666666666702</v>
      </c>
      <c r="E13" s="74">
        <f t="shared" si="8"/>
        <v>46150</v>
      </c>
      <c r="F13" s="75">
        <f t="shared" si="7"/>
        <v>0.29166666666666702</v>
      </c>
      <c r="G13" s="76">
        <f t="shared" si="13"/>
        <v>1</v>
      </c>
      <c r="H13" s="77">
        <f t="shared" si="3"/>
        <v>2855948.16</v>
      </c>
      <c r="I13" s="77">
        <v>2865231.89</v>
      </c>
      <c r="J13" s="77">
        <f t="shared" ref="J13" si="18">I13-H13</f>
        <v>9283.7299999999814</v>
      </c>
      <c r="K13" s="91">
        <f t="shared" ref="K13" si="19">J13/24</f>
        <v>386.82208333333256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0.29166666666666702</v>
      </c>
      <c r="E14" s="74">
        <f t="shared" si="8"/>
        <v>46151</v>
      </c>
      <c r="F14" s="75">
        <f t="shared" si="7"/>
        <v>0.29166666666666702</v>
      </c>
      <c r="G14" s="76">
        <f t="shared" si="13"/>
        <v>1</v>
      </c>
      <c r="H14" s="77">
        <f t="shared" si="3"/>
        <v>2865231.89</v>
      </c>
      <c r="I14" s="77">
        <v>2874405.71</v>
      </c>
      <c r="J14" s="77">
        <f t="shared" ref="J14" si="20">I14-H14</f>
        <v>9173.8199999998324</v>
      </c>
      <c r="K14" s="91">
        <f t="shared" ref="K14" si="21">J14/24</f>
        <v>382.24249999999302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0.29166666666666702</v>
      </c>
      <c r="E15" s="74">
        <f t="shared" si="8"/>
        <v>46152</v>
      </c>
      <c r="F15" s="75">
        <f t="shared" si="7"/>
        <v>0.29166666666666702</v>
      </c>
      <c r="G15" s="76">
        <f t="shared" si="13"/>
        <v>1</v>
      </c>
      <c r="H15" s="77">
        <f t="shared" si="3"/>
        <v>2874405.71</v>
      </c>
      <c r="I15" s="77">
        <v>2880734.28</v>
      </c>
      <c r="J15" s="77">
        <f t="shared" ref="J15:J36" si="22">I15-H15</f>
        <v>6328.5699999998324</v>
      </c>
      <c r="K15" s="91">
        <f t="shared" ref="K15:K36" si="23">J15/24</f>
        <v>263.6904166666597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0.29166666666666702</v>
      </c>
      <c r="E16" s="74">
        <f t="shared" si="8"/>
        <v>46153</v>
      </c>
      <c r="F16" s="75">
        <f t="shared" si="7"/>
        <v>0.29166666666666702</v>
      </c>
      <c r="G16" s="76">
        <f t="shared" si="13"/>
        <v>1</v>
      </c>
      <c r="H16" s="77">
        <f t="shared" si="3"/>
        <v>2880734.28</v>
      </c>
      <c r="I16" s="77">
        <v>2884916.91</v>
      </c>
      <c r="J16" s="77">
        <f t="shared" si="22"/>
        <v>4182.6300000003539</v>
      </c>
      <c r="K16" s="91">
        <f t="shared" si="23"/>
        <v>174.27625000001476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0.29166666666666702</v>
      </c>
      <c r="E17" s="74">
        <f t="shared" si="8"/>
        <v>46154</v>
      </c>
      <c r="F17" s="75">
        <f t="shared" si="7"/>
        <v>0.29166666666666702</v>
      </c>
      <c r="G17" s="76">
        <f t="shared" si="13"/>
        <v>1</v>
      </c>
      <c r="H17" s="77">
        <f t="shared" si="3"/>
        <v>2884916.91</v>
      </c>
      <c r="I17" s="77">
        <v>2893959.27</v>
      </c>
      <c r="J17" s="77">
        <f t="shared" si="22"/>
        <v>9042.3599999998696</v>
      </c>
      <c r="K17" s="91">
        <f t="shared" si="23"/>
        <v>376.76499999999459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0.29166666666666702</v>
      </c>
      <c r="E18" s="74">
        <f t="shared" si="8"/>
        <v>46155</v>
      </c>
      <c r="F18" s="75">
        <f t="shared" si="7"/>
        <v>0.29166666666666702</v>
      </c>
      <c r="G18" s="76">
        <f t="shared" si="13"/>
        <v>1</v>
      </c>
      <c r="H18" s="77">
        <f t="shared" si="3"/>
        <v>2893959.27</v>
      </c>
      <c r="I18" s="77">
        <v>2902863.49</v>
      </c>
      <c r="J18" s="77">
        <f t="shared" si="22"/>
        <v>8904.2200000002049</v>
      </c>
      <c r="K18" s="91">
        <f t="shared" si="23"/>
        <v>371.00916666667518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0.29166666666666702</v>
      </c>
      <c r="E19" s="74">
        <f t="shared" si="8"/>
        <v>46156</v>
      </c>
      <c r="F19" s="75">
        <f t="shared" si="7"/>
        <v>0.29166666666666702</v>
      </c>
      <c r="G19" s="76">
        <f t="shared" si="13"/>
        <v>1</v>
      </c>
      <c r="H19" s="77">
        <f t="shared" si="3"/>
        <v>2902863.49</v>
      </c>
      <c r="I19" s="77">
        <v>2911043.41</v>
      </c>
      <c r="J19" s="77">
        <f t="shared" si="22"/>
        <v>8179.9199999999255</v>
      </c>
      <c r="K19" s="91">
        <f t="shared" si="23"/>
        <v>340.82999999999691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0.29166666666666702</v>
      </c>
      <c r="E20" s="74">
        <f t="shared" si="8"/>
        <v>46157</v>
      </c>
      <c r="F20" s="75">
        <f t="shared" si="7"/>
        <v>0.29166666666666702</v>
      </c>
      <c r="G20" s="76">
        <f t="shared" si="13"/>
        <v>1</v>
      </c>
      <c r="H20" s="77">
        <f t="shared" si="3"/>
        <v>2911043.41</v>
      </c>
      <c r="I20" s="77">
        <v>2915819.44</v>
      </c>
      <c r="J20" s="77">
        <f t="shared" si="22"/>
        <v>4776.0299999997951</v>
      </c>
      <c r="K20" s="91">
        <f t="shared" si="23"/>
        <v>199.00124999999147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0.29166666666666702</v>
      </c>
      <c r="E21" s="74">
        <f t="shared" si="8"/>
        <v>46158</v>
      </c>
      <c r="F21" s="75">
        <f t="shared" si="7"/>
        <v>0.29166666666666702</v>
      </c>
      <c r="G21" s="76">
        <f t="shared" si="13"/>
        <v>1</v>
      </c>
      <c r="H21" s="77">
        <f t="shared" si="3"/>
        <v>2915819.44</v>
      </c>
      <c r="I21" s="77">
        <v>2925433.74</v>
      </c>
      <c r="J21" s="77">
        <f t="shared" si="22"/>
        <v>9614.3000000002794</v>
      </c>
      <c r="K21" s="91">
        <f t="shared" si="23"/>
        <v>400.59583333334496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0.29166666666666702</v>
      </c>
      <c r="E22" s="74">
        <f t="shared" si="8"/>
        <v>46159</v>
      </c>
      <c r="F22" s="75">
        <f t="shared" si="7"/>
        <v>0.29166666666666702</v>
      </c>
      <c r="G22" s="76">
        <f t="shared" si="13"/>
        <v>1</v>
      </c>
      <c r="H22" s="77">
        <f t="shared" si="3"/>
        <v>2925433.74</v>
      </c>
      <c r="I22" s="77">
        <v>2932168.62</v>
      </c>
      <c r="J22" s="77">
        <f t="shared" si="22"/>
        <v>6734.8799999998882</v>
      </c>
      <c r="K22" s="91">
        <f t="shared" si="23"/>
        <v>280.61999999999534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0.29166666666666702</v>
      </c>
      <c r="E23" s="74">
        <f t="shared" si="8"/>
        <v>46160</v>
      </c>
      <c r="F23" s="75">
        <f t="shared" si="7"/>
        <v>0.29166666666666702</v>
      </c>
      <c r="G23" s="76">
        <f t="shared" si="13"/>
        <v>1</v>
      </c>
      <c r="H23" s="77">
        <f t="shared" si="3"/>
        <v>2932168.62</v>
      </c>
      <c r="I23" s="77">
        <v>2936760.98</v>
      </c>
      <c r="J23" s="77">
        <f t="shared" si="22"/>
        <v>4592.3599999998696</v>
      </c>
      <c r="K23" s="91">
        <f t="shared" si="23"/>
        <v>191.3483333333279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0.29166666666666702</v>
      </c>
      <c r="E24" s="74">
        <f t="shared" si="8"/>
        <v>46161</v>
      </c>
      <c r="F24" s="75">
        <f t="shared" si="7"/>
        <v>0.29166666666666702</v>
      </c>
      <c r="G24" s="76">
        <f t="shared" si="13"/>
        <v>1</v>
      </c>
      <c r="H24" s="77">
        <f t="shared" si="3"/>
        <v>2936760.98</v>
      </c>
      <c r="I24" s="77">
        <v>2946304.55</v>
      </c>
      <c r="J24" s="77">
        <f t="shared" si="22"/>
        <v>9543.5699999998324</v>
      </c>
      <c r="K24" s="91">
        <f t="shared" si="23"/>
        <v>397.64874999999302</v>
      </c>
      <c r="L24" s="101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0.29166666666666702</v>
      </c>
      <c r="E25" s="74">
        <f t="shared" si="8"/>
        <v>46162</v>
      </c>
      <c r="F25" s="75">
        <f t="shared" si="7"/>
        <v>0.29166666666666702</v>
      </c>
      <c r="G25" s="76">
        <f t="shared" si="13"/>
        <v>1</v>
      </c>
      <c r="H25" s="77">
        <f t="shared" si="3"/>
        <v>2946304.55</v>
      </c>
      <c r="I25" s="77">
        <v>2956086.55</v>
      </c>
      <c r="J25" s="77">
        <f t="shared" si="22"/>
        <v>9782</v>
      </c>
      <c r="K25" s="91">
        <f t="shared" si="23"/>
        <v>407.58333333333331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0.29166666666666702</v>
      </c>
      <c r="E26" s="74">
        <f t="shared" si="8"/>
        <v>46163</v>
      </c>
      <c r="F26" s="75">
        <f t="shared" si="7"/>
        <v>0.29166666666666702</v>
      </c>
      <c r="G26" s="76">
        <f t="shared" si="13"/>
        <v>1</v>
      </c>
      <c r="H26" s="77">
        <f t="shared" si="3"/>
        <v>2956086.55</v>
      </c>
      <c r="I26" s="77">
        <v>2965706.43</v>
      </c>
      <c r="J26" s="77">
        <f t="shared" si="22"/>
        <v>9619.8800000003539</v>
      </c>
      <c r="K26" s="91">
        <f t="shared" si="23"/>
        <v>400.8283333333481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0.29166666666666702</v>
      </c>
      <c r="E27" s="74">
        <f t="shared" si="8"/>
        <v>46164</v>
      </c>
      <c r="F27" s="75">
        <f t="shared" si="7"/>
        <v>0.29166666666666702</v>
      </c>
      <c r="G27" s="76">
        <f t="shared" si="13"/>
        <v>1</v>
      </c>
      <c r="H27" s="77">
        <f t="shared" si="3"/>
        <v>2965706.43</v>
      </c>
      <c r="I27" s="77">
        <v>2975230.95</v>
      </c>
      <c r="J27" s="77">
        <f t="shared" si="22"/>
        <v>9524.5200000000186</v>
      </c>
      <c r="K27" s="91">
        <f t="shared" si="23"/>
        <v>396.85500000000076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0.29166666666666702</v>
      </c>
      <c r="E28" s="74">
        <f t="shared" si="8"/>
        <v>46165</v>
      </c>
      <c r="F28" s="75">
        <f t="shared" si="7"/>
        <v>0.29166666666666702</v>
      </c>
      <c r="G28" s="76">
        <f t="shared" si="13"/>
        <v>1</v>
      </c>
      <c r="H28" s="77">
        <f t="shared" si="3"/>
        <v>2975230.95</v>
      </c>
      <c r="I28" s="77">
        <v>2984445.84</v>
      </c>
      <c r="J28" s="77">
        <f t="shared" si="22"/>
        <v>9214.8899999996647</v>
      </c>
      <c r="K28" s="91">
        <f t="shared" si="23"/>
        <v>383.95374999998603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0.29166666666666702</v>
      </c>
      <c r="E29" s="74">
        <f t="shared" si="8"/>
        <v>46166</v>
      </c>
      <c r="F29" s="75">
        <f t="shared" si="7"/>
        <v>0.29166666666666702</v>
      </c>
      <c r="G29" s="76">
        <f t="shared" si="13"/>
        <v>1</v>
      </c>
      <c r="H29" s="77">
        <f t="shared" si="3"/>
        <v>2984445.84</v>
      </c>
      <c r="I29" s="77">
        <v>2991498.56</v>
      </c>
      <c r="J29" s="77">
        <f t="shared" si="22"/>
        <v>7052.7200000002049</v>
      </c>
      <c r="K29" s="91">
        <f t="shared" si="23"/>
        <v>293.86333333334187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0.29166666666666702</v>
      </c>
      <c r="E30" s="74">
        <f t="shared" si="8"/>
        <v>46167</v>
      </c>
      <c r="F30" s="75">
        <f t="shared" si="7"/>
        <v>0.29166666666666702</v>
      </c>
      <c r="G30" s="76">
        <f t="shared" si="13"/>
        <v>1</v>
      </c>
      <c r="H30" s="77">
        <f t="shared" si="3"/>
        <v>2991498.56</v>
      </c>
      <c r="I30" s="77">
        <v>2995826.36</v>
      </c>
      <c r="J30" s="77">
        <f t="shared" si="22"/>
        <v>4327.7999999998137</v>
      </c>
      <c r="K30" s="91">
        <f t="shared" si="23"/>
        <v>180.32499999999223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0.29166666666666702</v>
      </c>
      <c r="E31" s="74">
        <f t="shared" si="8"/>
        <v>46168</v>
      </c>
      <c r="F31" s="75">
        <f t="shared" si="7"/>
        <v>0.29166666666666702</v>
      </c>
      <c r="G31" s="76">
        <f t="shared" si="13"/>
        <v>1</v>
      </c>
      <c r="H31" s="77">
        <f t="shared" si="3"/>
        <v>2995826.36</v>
      </c>
      <c r="I31" s="77">
        <v>3004655.32</v>
      </c>
      <c r="J31" s="77">
        <f t="shared" si="22"/>
        <v>8828.9599999999627</v>
      </c>
      <c r="K31" s="91">
        <f t="shared" si="23"/>
        <v>367.8733333333318</v>
      </c>
      <c r="L31" s="101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0.29166666666666702</v>
      </c>
      <c r="E32" s="74">
        <f t="shared" si="8"/>
        <v>46169</v>
      </c>
      <c r="F32" s="75">
        <f t="shared" si="7"/>
        <v>0.29166666666666702</v>
      </c>
      <c r="G32" s="76">
        <f t="shared" si="13"/>
        <v>1</v>
      </c>
      <c r="H32" s="77">
        <f t="shared" si="3"/>
        <v>3004655.32</v>
      </c>
      <c r="I32" s="77">
        <v>3011808.53</v>
      </c>
      <c r="J32" s="77">
        <f t="shared" si="22"/>
        <v>7153.2099999999627</v>
      </c>
      <c r="K32" s="91">
        <f t="shared" si="23"/>
        <v>298.05041666666511</v>
      </c>
      <c r="L32" s="101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0.29166666666666702</v>
      </c>
      <c r="E33" s="74">
        <f t="shared" si="8"/>
        <v>46170</v>
      </c>
      <c r="F33" s="75">
        <f t="shared" si="7"/>
        <v>0.29166666666666702</v>
      </c>
      <c r="G33" s="76">
        <f t="shared" si="13"/>
        <v>1</v>
      </c>
      <c r="H33" s="77">
        <f t="shared" si="3"/>
        <v>3011808.53</v>
      </c>
      <c r="I33" s="200">
        <v>3015954.83</v>
      </c>
      <c r="J33" s="77">
        <f t="shared" si="22"/>
        <v>4146.3000000002794</v>
      </c>
      <c r="K33" s="91">
        <f t="shared" si="23"/>
        <v>172.76250000001164</v>
      </c>
      <c r="L33" s="101"/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0.29166666666666702</v>
      </c>
      <c r="E34" s="74">
        <f t="shared" si="8"/>
        <v>46171</v>
      </c>
      <c r="F34" s="75">
        <f t="shared" si="7"/>
        <v>0.29166666666666702</v>
      </c>
      <c r="G34" s="76">
        <f t="shared" si="13"/>
        <v>1</v>
      </c>
      <c r="H34" s="77">
        <f t="shared" si="3"/>
        <v>3015954.83</v>
      </c>
      <c r="I34" s="200">
        <v>3024609.36</v>
      </c>
      <c r="J34" s="77">
        <f t="shared" si="22"/>
        <v>8654.5299999997951</v>
      </c>
      <c r="K34" s="91">
        <f t="shared" si="23"/>
        <v>360.60541666665813</v>
      </c>
      <c r="L34" s="101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7"/>
        <v>0.29166666666666702</v>
      </c>
      <c r="E35" s="74">
        <f t="shared" si="8"/>
        <v>46172</v>
      </c>
      <c r="F35" s="75">
        <f t="shared" si="7"/>
        <v>0.29166666666666702</v>
      </c>
      <c r="G35" s="76">
        <f t="shared" si="13"/>
        <v>1</v>
      </c>
      <c r="H35" s="77">
        <f t="shared" si="3"/>
        <v>3024609.36</v>
      </c>
      <c r="I35" s="200">
        <v>3032580.42</v>
      </c>
      <c r="J35" s="77">
        <f t="shared" si="22"/>
        <v>7971.0600000000559</v>
      </c>
      <c r="K35" s="91">
        <f t="shared" si="23"/>
        <v>332.12750000000233</v>
      </c>
      <c r="L35" s="101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7"/>
        <v>0.29166666666666702</v>
      </c>
      <c r="E36" s="74">
        <f t="shared" si="8"/>
        <v>46173</v>
      </c>
      <c r="F36" s="75">
        <f t="shared" si="7"/>
        <v>0.29166666666666702</v>
      </c>
      <c r="G36" s="76">
        <f t="shared" si="13"/>
        <v>1</v>
      </c>
      <c r="H36" s="77">
        <f t="shared" si="3"/>
        <v>3032580.42</v>
      </c>
      <c r="I36" s="200">
        <v>3037816.14</v>
      </c>
      <c r="J36" s="77">
        <f t="shared" si="22"/>
        <v>5235.7200000002049</v>
      </c>
      <c r="K36" s="91">
        <f t="shared" si="23"/>
        <v>218.15500000000853</v>
      </c>
      <c r="L36" s="101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5">B37</f>
        <v>46173</v>
      </c>
      <c r="D37" s="75">
        <f t="shared" si="7"/>
        <v>0.29166666666666702</v>
      </c>
      <c r="E37" s="74">
        <f t="shared" ref="E37" si="26">C37+1</f>
        <v>46174</v>
      </c>
      <c r="F37" s="75">
        <f t="shared" si="7"/>
        <v>0.29166666666666702</v>
      </c>
      <c r="G37" s="76">
        <f t="shared" ref="G37" si="27">IFERROR(((E37-C37)+(F37-D37)),"")</f>
        <v>1</v>
      </c>
      <c r="H37" s="77">
        <f t="shared" si="3"/>
        <v>3037816.14</v>
      </c>
      <c r="I37" s="200">
        <v>3041399.01</v>
      </c>
      <c r="J37" s="77">
        <f t="shared" ref="J37" si="28">I37-H37</f>
        <v>3582.8699999996461</v>
      </c>
      <c r="K37" s="91">
        <f t="shared" ref="K37" si="29">J37/24</f>
        <v>149.28624999998524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229232.6799999997</v>
      </c>
      <c r="K39" s="93">
        <f>AVERAGE(K7:K38)</f>
        <v>308.10844086021461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9.9389819632327292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6" priority="2" operator="equal">
      <formula>"APC"</formula>
    </cfRule>
  </conditionalFormatting>
  <conditionalFormatting sqref="F11:F20">
    <cfRule type="cellIs" dxfId="25" priority="1" operator="equal">
      <formula>"APC"</formula>
    </cfRule>
  </conditionalFormatting>
  <hyperlinks>
    <hyperlink ref="L2" location="'Summary sales'!A1" display="SUMMARY" xr:uid="{00000000-0004-0000-1800-000000000000}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0"/>
  <sheetViews>
    <sheetView workbookViewId="0">
      <pane xSplit="2" ySplit="6" topLeftCell="C25" activePane="bottomRight" state="frozen"/>
      <selection pane="topRight"/>
      <selection pane="bottomLeft"/>
      <selection pane="bottomRigh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40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99.422083333333532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0.25</v>
      </c>
      <c r="E7" s="73">
        <f>C7+1</f>
        <v>46144</v>
      </c>
      <c r="F7" s="199">
        <v>0.25</v>
      </c>
      <c r="G7" s="76">
        <f>IFERROR(((E7-C7)+(F7-D7)),"")</f>
        <v>1</v>
      </c>
      <c r="H7" s="200">
        <v>799928.18</v>
      </c>
      <c r="I7" s="200">
        <v>799949.22</v>
      </c>
      <c r="J7" s="77">
        <f t="shared" ref="J7" si="0">I7-H7</f>
        <v>21.039999999920838</v>
      </c>
      <c r="K7" s="91">
        <f t="shared" ref="K7" si="1">J7/24</f>
        <v>0.87666666666336823</v>
      </c>
      <c r="L7" s="557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0.25</v>
      </c>
      <c r="E8" s="74">
        <f>C8+1</f>
        <v>46145</v>
      </c>
      <c r="F8" s="75">
        <v>0.25</v>
      </c>
      <c r="G8" s="76">
        <f>IFERROR(((E8-C8)+(F8-D8)),"")</f>
        <v>1</v>
      </c>
      <c r="H8" s="77">
        <f t="shared" ref="H8:H37" si="3">I7</f>
        <v>799949.22</v>
      </c>
      <c r="I8" s="77">
        <v>802041.79</v>
      </c>
      <c r="J8" s="77">
        <f t="shared" ref="J8" si="4">I8-H8</f>
        <v>2092.5700000000652</v>
      </c>
      <c r="K8" s="91">
        <f t="shared" ref="K8" si="5">J8/24</f>
        <v>87.190416666669378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D37" si="7">D8</f>
        <v>0.25</v>
      </c>
      <c r="E9" s="74">
        <f t="shared" ref="E9:E36" si="8">C9+1</f>
        <v>46146</v>
      </c>
      <c r="F9" s="75">
        <v>0.25</v>
      </c>
      <c r="G9" s="76">
        <f>IFERROR(((E9-C9)+(F9-D9)),"")</f>
        <v>1</v>
      </c>
      <c r="H9" s="77">
        <f t="shared" si="3"/>
        <v>802041.79</v>
      </c>
      <c r="I9" s="77">
        <v>804103.38</v>
      </c>
      <c r="J9" s="77">
        <f t="shared" ref="J9" si="9">I9-H9</f>
        <v>2061.5899999999674</v>
      </c>
      <c r="K9" s="91">
        <f t="shared" ref="K9" si="10">J9/24</f>
        <v>85.899583333331975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0.25</v>
      </c>
      <c r="E10" s="74">
        <f t="shared" si="8"/>
        <v>46147</v>
      </c>
      <c r="F10" s="75">
        <v>0.25</v>
      </c>
      <c r="G10" s="76">
        <f>IFERROR(((E10-C10)+(F10-D10)),"")</f>
        <v>1</v>
      </c>
      <c r="H10" s="77">
        <f t="shared" si="3"/>
        <v>804103.38</v>
      </c>
      <c r="I10" s="77">
        <v>806188.96</v>
      </c>
      <c r="J10" s="77">
        <f t="shared" ref="J10" si="11">I10-H10</f>
        <v>2085.5799999999581</v>
      </c>
      <c r="K10" s="91">
        <f t="shared" ref="K10" si="12">J10/24</f>
        <v>86.899166666664925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0.25</v>
      </c>
      <c r="E11" s="74">
        <f t="shared" si="8"/>
        <v>46148</v>
      </c>
      <c r="F11" s="75">
        <v>0.25</v>
      </c>
      <c r="G11" s="76">
        <f t="shared" ref="G11:G36" si="13">IFERROR(((E11-C11)+(F11-D11)),"")</f>
        <v>1</v>
      </c>
      <c r="H11" s="77">
        <f t="shared" si="3"/>
        <v>806188.96</v>
      </c>
      <c r="I11" s="77">
        <v>808415.95</v>
      </c>
      <c r="J11" s="77">
        <f t="shared" ref="J11" si="14">I11-H11</f>
        <v>2226.9899999999907</v>
      </c>
      <c r="K11" s="91">
        <f t="shared" ref="K11" si="15">J11/24</f>
        <v>92.791249999999607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0.25</v>
      </c>
      <c r="E12" s="74">
        <f t="shared" si="8"/>
        <v>46149</v>
      </c>
      <c r="F12" s="75">
        <v>0.25</v>
      </c>
      <c r="G12" s="76">
        <f t="shared" si="13"/>
        <v>1</v>
      </c>
      <c r="H12" s="77">
        <f t="shared" si="3"/>
        <v>808415.95</v>
      </c>
      <c r="I12" s="77">
        <v>810664.15</v>
      </c>
      <c r="J12" s="77">
        <f t="shared" ref="J12" si="16">I12-H12</f>
        <v>2248.2000000000698</v>
      </c>
      <c r="K12" s="91">
        <f t="shared" ref="K12" si="17">J12/24</f>
        <v>93.67500000000291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0.25</v>
      </c>
      <c r="E13" s="74">
        <f t="shared" si="8"/>
        <v>46150</v>
      </c>
      <c r="F13" s="75">
        <v>0.25</v>
      </c>
      <c r="G13" s="76">
        <f t="shared" si="13"/>
        <v>1</v>
      </c>
      <c r="H13" s="77">
        <f t="shared" si="3"/>
        <v>810664.15</v>
      </c>
      <c r="I13" s="77">
        <v>812609.5</v>
      </c>
      <c r="J13" s="77">
        <f t="shared" ref="J13" si="18">I13-H13</f>
        <v>1945.3499999999767</v>
      </c>
      <c r="K13" s="91">
        <f t="shared" ref="K13" si="19">J13/24</f>
        <v>81.056249999999025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0.25</v>
      </c>
      <c r="E14" s="74">
        <f t="shared" si="8"/>
        <v>46151</v>
      </c>
      <c r="F14" s="75">
        <v>0.25</v>
      </c>
      <c r="G14" s="76">
        <f t="shared" si="13"/>
        <v>1</v>
      </c>
      <c r="H14" s="77">
        <f t="shared" si="3"/>
        <v>812609.5</v>
      </c>
      <c r="I14" s="77">
        <v>814591.64</v>
      </c>
      <c r="J14" s="77">
        <f t="shared" ref="J14" si="20">I14-H14</f>
        <v>1982.140000000014</v>
      </c>
      <c r="K14" s="91">
        <f t="shared" ref="K14" si="21">J14/24</f>
        <v>82.589166666667253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0.25</v>
      </c>
      <c r="E15" s="74">
        <f t="shared" si="8"/>
        <v>46152</v>
      </c>
      <c r="F15" s="75">
        <v>0.25</v>
      </c>
      <c r="G15" s="76">
        <f t="shared" si="13"/>
        <v>1</v>
      </c>
      <c r="H15" s="77">
        <f t="shared" si="3"/>
        <v>814591.64</v>
      </c>
      <c r="I15" s="77">
        <v>816778.58</v>
      </c>
      <c r="J15" s="77">
        <f t="shared" ref="J15:J36" si="22">I15-H15</f>
        <v>2186.9399999999441</v>
      </c>
      <c r="K15" s="91">
        <f t="shared" ref="K15:K36" si="23">J15/24</f>
        <v>91.122499999997672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0.25</v>
      </c>
      <c r="E16" s="74">
        <f t="shared" si="8"/>
        <v>46153</v>
      </c>
      <c r="F16" s="75">
        <v>0.25</v>
      </c>
      <c r="G16" s="76">
        <f t="shared" si="13"/>
        <v>1</v>
      </c>
      <c r="H16" s="77">
        <f t="shared" si="3"/>
        <v>816778.58</v>
      </c>
      <c r="I16" s="77">
        <v>818995.86</v>
      </c>
      <c r="J16" s="77">
        <f t="shared" si="22"/>
        <v>2217.2800000000279</v>
      </c>
      <c r="K16" s="91">
        <f t="shared" si="23"/>
        <v>92.386666666667836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0.25</v>
      </c>
      <c r="E17" s="74">
        <f t="shared" si="8"/>
        <v>46154</v>
      </c>
      <c r="F17" s="75">
        <v>0.25</v>
      </c>
      <c r="G17" s="76">
        <f t="shared" si="13"/>
        <v>1</v>
      </c>
      <c r="H17" s="77">
        <f t="shared" si="3"/>
        <v>818995.86</v>
      </c>
      <c r="I17" s="77">
        <v>820975.23</v>
      </c>
      <c r="J17" s="77">
        <f t="shared" si="22"/>
        <v>1979.3699999999953</v>
      </c>
      <c r="K17" s="91">
        <f t="shared" si="23"/>
        <v>82.473749999999811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0.25</v>
      </c>
      <c r="E18" s="74">
        <f t="shared" si="8"/>
        <v>46155</v>
      </c>
      <c r="F18" s="75">
        <v>0.25</v>
      </c>
      <c r="G18" s="76">
        <f t="shared" si="13"/>
        <v>1</v>
      </c>
      <c r="H18" s="77">
        <f t="shared" si="3"/>
        <v>820975.23</v>
      </c>
      <c r="I18" s="77">
        <v>823122.53</v>
      </c>
      <c r="J18" s="77">
        <f t="shared" si="22"/>
        <v>2147.3000000000466</v>
      </c>
      <c r="K18" s="91">
        <f t="shared" si="23"/>
        <v>89.470833333335278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0.25</v>
      </c>
      <c r="E19" s="74">
        <f t="shared" si="8"/>
        <v>46156</v>
      </c>
      <c r="F19" s="75">
        <v>0.25</v>
      </c>
      <c r="G19" s="76">
        <f t="shared" si="13"/>
        <v>1</v>
      </c>
      <c r="H19" s="77">
        <f t="shared" si="3"/>
        <v>823122.53</v>
      </c>
      <c r="I19" s="77">
        <v>825231.42</v>
      </c>
      <c r="J19" s="77">
        <f t="shared" si="22"/>
        <v>2108.890000000014</v>
      </c>
      <c r="K19" s="91">
        <f t="shared" si="23"/>
        <v>87.870416666667253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0.25</v>
      </c>
      <c r="E20" s="74">
        <f t="shared" si="8"/>
        <v>46157</v>
      </c>
      <c r="F20" s="75">
        <v>0.25</v>
      </c>
      <c r="G20" s="76">
        <f t="shared" si="13"/>
        <v>1</v>
      </c>
      <c r="H20" s="77">
        <f t="shared" si="3"/>
        <v>825231.42</v>
      </c>
      <c r="I20" s="77">
        <v>825231.42</v>
      </c>
      <c r="J20" s="77">
        <f t="shared" si="22"/>
        <v>0</v>
      </c>
      <c r="K20" s="91">
        <f t="shared" si="23"/>
        <v>0</v>
      </c>
      <c r="L20" s="557" t="s">
        <v>164</v>
      </c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0.25</v>
      </c>
      <c r="E21" s="74">
        <f t="shared" si="8"/>
        <v>46158</v>
      </c>
      <c r="F21" s="75">
        <v>0.25</v>
      </c>
      <c r="G21" s="76">
        <f t="shared" si="13"/>
        <v>1</v>
      </c>
      <c r="H21" s="77">
        <f t="shared" si="3"/>
        <v>825231.42</v>
      </c>
      <c r="I21" s="77">
        <v>827233.83</v>
      </c>
      <c r="J21" s="77">
        <f t="shared" si="22"/>
        <v>2002.4099999999162</v>
      </c>
      <c r="K21" s="91">
        <f t="shared" si="23"/>
        <v>83.433749999996508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0.25</v>
      </c>
      <c r="E22" s="74">
        <f t="shared" si="8"/>
        <v>46159</v>
      </c>
      <c r="F22" s="75">
        <v>0.25</v>
      </c>
      <c r="G22" s="76">
        <f t="shared" si="13"/>
        <v>1</v>
      </c>
      <c r="H22" s="77">
        <f t="shared" si="3"/>
        <v>827233.83</v>
      </c>
      <c r="I22" s="77">
        <v>829571.51</v>
      </c>
      <c r="J22" s="77">
        <f t="shared" si="22"/>
        <v>2337.6800000000512</v>
      </c>
      <c r="K22" s="91">
        <f t="shared" si="23"/>
        <v>97.403333333335468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0.25</v>
      </c>
      <c r="E23" s="74">
        <f t="shared" si="8"/>
        <v>46160</v>
      </c>
      <c r="F23" s="75">
        <v>0.25</v>
      </c>
      <c r="G23" s="76">
        <f t="shared" si="13"/>
        <v>1</v>
      </c>
      <c r="H23" s="77">
        <f t="shared" si="3"/>
        <v>829571.51</v>
      </c>
      <c r="I23" s="77">
        <v>831957.64</v>
      </c>
      <c r="J23" s="77">
        <f t="shared" si="22"/>
        <v>2386.1300000000047</v>
      </c>
      <c r="K23" s="91">
        <f t="shared" si="23"/>
        <v>99.422083333333532</v>
      </c>
      <c r="L23" s="36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0.25</v>
      </c>
      <c r="E24" s="74">
        <f t="shared" si="8"/>
        <v>46161</v>
      </c>
      <c r="F24" s="75">
        <v>0.25</v>
      </c>
      <c r="G24" s="76">
        <f t="shared" si="13"/>
        <v>1</v>
      </c>
      <c r="H24" s="77">
        <f t="shared" si="3"/>
        <v>831957.64</v>
      </c>
      <c r="I24" s="77">
        <v>834102.98</v>
      </c>
      <c r="J24" s="77">
        <f t="shared" si="22"/>
        <v>2145.3399999999674</v>
      </c>
      <c r="K24" s="91">
        <f t="shared" si="23"/>
        <v>89.389166666665304</v>
      </c>
      <c r="L24" s="36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0.25</v>
      </c>
      <c r="E25" s="74">
        <f t="shared" si="8"/>
        <v>46162</v>
      </c>
      <c r="F25" s="75">
        <v>0.25</v>
      </c>
      <c r="G25" s="76">
        <f t="shared" si="13"/>
        <v>1</v>
      </c>
      <c r="H25" s="77">
        <f t="shared" si="3"/>
        <v>834102.98</v>
      </c>
      <c r="I25" s="77">
        <v>836291.56</v>
      </c>
      <c r="J25" s="77">
        <f t="shared" si="22"/>
        <v>2188.5800000000745</v>
      </c>
      <c r="K25" s="91">
        <f t="shared" si="23"/>
        <v>91.190833333336442</v>
      </c>
      <c r="L25" s="36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0.25</v>
      </c>
      <c r="E26" s="74">
        <f t="shared" si="8"/>
        <v>46163</v>
      </c>
      <c r="F26" s="75">
        <v>0.25</v>
      </c>
      <c r="G26" s="76">
        <f t="shared" si="13"/>
        <v>1</v>
      </c>
      <c r="H26" s="77">
        <f t="shared" si="3"/>
        <v>836291.56</v>
      </c>
      <c r="I26" s="77">
        <v>838615.99</v>
      </c>
      <c r="J26" s="77">
        <f t="shared" si="22"/>
        <v>2324.4299999999348</v>
      </c>
      <c r="K26" s="91">
        <f t="shared" si="23"/>
        <v>96.851249999997279</v>
      </c>
      <c r="L26" s="36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0.25</v>
      </c>
      <c r="E27" s="74">
        <f t="shared" si="8"/>
        <v>46164</v>
      </c>
      <c r="F27" s="75">
        <v>0.25</v>
      </c>
      <c r="G27" s="76">
        <f t="shared" si="13"/>
        <v>1</v>
      </c>
      <c r="H27" s="77">
        <f t="shared" si="3"/>
        <v>838615.99</v>
      </c>
      <c r="I27" s="77">
        <v>840838.96</v>
      </c>
      <c r="J27" s="77">
        <f t="shared" si="22"/>
        <v>2222.9699999999721</v>
      </c>
      <c r="K27" s="91">
        <f t="shared" si="23"/>
        <v>92.623749999998836</v>
      </c>
      <c r="L27" s="36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0.25</v>
      </c>
      <c r="E28" s="74">
        <f t="shared" si="8"/>
        <v>46165</v>
      </c>
      <c r="F28" s="75">
        <v>0.25</v>
      </c>
      <c r="G28" s="76">
        <f t="shared" si="13"/>
        <v>1</v>
      </c>
      <c r="H28" s="77">
        <f t="shared" si="3"/>
        <v>840838.96</v>
      </c>
      <c r="I28" s="77">
        <v>843025.72</v>
      </c>
      <c r="J28" s="77">
        <f t="shared" si="22"/>
        <v>2186.7600000000093</v>
      </c>
      <c r="K28" s="91">
        <f t="shared" si="23"/>
        <v>91.115000000000393</v>
      </c>
      <c r="L28" s="36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0.25</v>
      </c>
      <c r="E29" s="74">
        <f t="shared" si="8"/>
        <v>46166</v>
      </c>
      <c r="F29" s="75">
        <v>0.25</v>
      </c>
      <c r="G29" s="76">
        <f t="shared" si="13"/>
        <v>1</v>
      </c>
      <c r="H29" s="77">
        <f t="shared" si="3"/>
        <v>843025.72</v>
      </c>
      <c r="I29" s="77">
        <v>845087.06</v>
      </c>
      <c r="J29" s="77">
        <f t="shared" si="22"/>
        <v>2061.3400000000838</v>
      </c>
      <c r="K29" s="91">
        <f t="shared" si="23"/>
        <v>85.889166666670164</v>
      </c>
      <c r="L29" s="36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0.25</v>
      </c>
      <c r="E30" s="74">
        <f t="shared" si="8"/>
        <v>46167</v>
      </c>
      <c r="F30" s="75">
        <v>0.25</v>
      </c>
      <c r="G30" s="76">
        <f t="shared" si="13"/>
        <v>1</v>
      </c>
      <c r="H30" s="77">
        <f t="shared" si="3"/>
        <v>845087.06</v>
      </c>
      <c r="I30" s="77">
        <v>847193.82</v>
      </c>
      <c r="J30" s="77">
        <f t="shared" si="22"/>
        <v>2106.7599999998929</v>
      </c>
      <c r="K30" s="91">
        <f t="shared" si="23"/>
        <v>87.781666666662204</v>
      </c>
      <c r="L30" s="36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0.25</v>
      </c>
      <c r="E31" s="74">
        <f t="shared" si="8"/>
        <v>46168</v>
      </c>
      <c r="F31" s="75">
        <v>0.25</v>
      </c>
      <c r="G31" s="76">
        <f t="shared" si="13"/>
        <v>1</v>
      </c>
      <c r="H31" s="77">
        <f t="shared" si="3"/>
        <v>847193.82</v>
      </c>
      <c r="I31" s="77">
        <v>849413.43</v>
      </c>
      <c r="J31" s="77">
        <f t="shared" si="22"/>
        <v>2219.6100000001024</v>
      </c>
      <c r="K31" s="91">
        <f t="shared" si="23"/>
        <v>92.483750000004264</v>
      </c>
      <c r="L31" s="36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0.25</v>
      </c>
      <c r="E32" s="74">
        <f t="shared" si="8"/>
        <v>46169</v>
      </c>
      <c r="F32" s="75">
        <v>0.25</v>
      </c>
      <c r="G32" s="76">
        <f t="shared" si="13"/>
        <v>1</v>
      </c>
      <c r="H32" s="77">
        <f t="shared" si="3"/>
        <v>849413.43</v>
      </c>
      <c r="I32" s="77">
        <v>851537.41</v>
      </c>
      <c r="J32" s="77">
        <f t="shared" si="22"/>
        <v>2123.9799999999814</v>
      </c>
      <c r="K32" s="91">
        <f t="shared" si="23"/>
        <v>88.499166666665886</v>
      </c>
      <c r="L32" s="36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0.25</v>
      </c>
      <c r="E33" s="74">
        <f t="shared" si="8"/>
        <v>46170</v>
      </c>
      <c r="F33" s="75">
        <v>0.25</v>
      </c>
      <c r="G33" s="76">
        <f t="shared" si="13"/>
        <v>1</v>
      </c>
      <c r="H33" s="77">
        <f t="shared" si="3"/>
        <v>851537.41</v>
      </c>
      <c r="I33" s="200">
        <v>851537.41</v>
      </c>
      <c r="J33" s="77">
        <f t="shared" si="22"/>
        <v>0</v>
      </c>
      <c r="K33" s="91">
        <f t="shared" si="23"/>
        <v>0</v>
      </c>
      <c r="L33" s="557" t="s">
        <v>164</v>
      </c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0.25</v>
      </c>
      <c r="E34" s="74">
        <f t="shared" si="8"/>
        <v>46171</v>
      </c>
      <c r="F34" s="75">
        <v>0.25</v>
      </c>
      <c r="G34" s="76">
        <f t="shared" si="13"/>
        <v>1</v>
      </c>
      <c r="H34" s="77">
        <f t="shared" si="3"/>
        <v>851537.41</v>
      </c>
      <c r="I34" s="200">
        <v>853320.82</v>
      </c>
      <c r="J34" s="77">
        <f t="shared" si="22"/>
        <v>1783.4099999999162</v>
      </c>
      <c r="K34" s="91">
        <f t="shared" si="23"/>
        <v>74.308749999996508</v>
      </c>
      <c r="L34" s="36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7"/>
        <v>0.25</v>
      </c>
      <c r="E35" s="74">
        <f t="shared" si="8"/>
        <v>46172</v>
      </c>
      <c r="F35" s="75">
        <v>0.25</v>
      </c>
      <c r="G35" s="76">
        <f t="shared" si="13"/>
        <v>1</v>
      </c>
      <c r="H35" s="77">
        <f t="shared" si="3"/>
        <v>853320.82</v>
      </c>
      <c r="I35" s="200">
        <v>855346.42</v>
      </c>
      <c r="J35" s="77">
        <f t="shared" si="22"/>
        <v>2025.6000000000931</v>
      </c>
      <c r="K35" s="91">
        <f t="shared" si="23"/>
        <v>84.400000000003885</v>
      </c>
      <c r="L35" s="36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7"/>
        <v>0.25</v>
      </c>
      <c r="E36" s="74">
        <f t="shared" si="8"/>
        <v>46173</v>
      </c>
      <c r="F36" s="75">
        <v>0.25</v>
      </c>
      <c r="G36" s="76">
        <f t="shared" si="13"/>
        <v>1</v>
      </c>
      <c r="H36" s="77">
        <f t="shared" si="3"/>
        <v>855346.42</v>
      </c>
      <c r="I36" s="200">
        <v>857371.41</v>
      </c>
      <c r="J36" s="77">
        <f t="shared" si="22"/>
        <v>2024.9899999999907</v>
      </c>
      <c r="K36" s="91">
        <f t="shared" si="23"/>
        <v>84.37458333333295</v>
      </c>
      <c r="L36" s="36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5">B37</f>
        <v>46173</v>
      </c>
      <c r="D37" s="75">
        <f t="shared" si="7"/>
        <v>0.25</v>
      </c>
      <c r="E37" s="74">
        <f t="shared" ref="E37" si="26">C37+1</f>
        <v>46174</v>
      </c>
      <c r="F37" s="75">
        <v>0.25</v>
      </c>
      <c r="G37" s="76">
        <f t="shared" ref="G37" si="27">IFERROR(((E37-C37)+(F37-D37)),"")</f>
        <v>1</v>
      </c>
      <c r="H37" s="77">
        <f t="shared" si="3"/>
        <v>857371.41</v>
      </c>
      <c r="I37" s="200">
        <v>857371.41</v>
      </c>
      <c r="J37" s="77">
        <f t="shared" ref="J37" si="28">I37-H37</f>
        <v>0</v>
      </c>
      <c r="K37" s="91">
        <f t="shared" ref="K37" si="29">J37/24</f>
        <v>0</v>
      </c>
      <c r="L37" s="615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57443.229999999981</v>
      </c>
      <c r="K39" s="93">
        <f>AVERAGE(K7:K38)</f>
        <v>77.208642473118246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2.7574515168970803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4" priority="1" operator="equal">
      <formula>"APC"</formula>
    </cfRule>
  </conditionalFormatting>
  <hyperlinks>
    <hyperlink ref="L2" location="'Summary sales'!A1" display="SUMMARY" xr:uid="{00000000-0004-0000-1900-000000000000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0"/>
  <sheetViews>
    <sheetView workbookViewId="0">
      <pane xSplit="2" ySplit="6" topLeftCell="C32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39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66.67416666666395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0.25</v>
      </c>
      <c r="E7" s="73">
        <f>C7+1</f>
        <v>46144</v>
      </c>
      <c r="F7" s="199">
        <v>0.25</v>
      </c>
      <c r="G7" s="76">
        <f>IFERROR(((E7-C7)+(F7-D7)),"")</f>
        <v>1</v>
      </c>
      <c r="H7" s="200">
        <v>1619613.35</v>
      </c>
      <c r="I7" s="200">
        <v>1621014.62</v>
      </c>
      <c r="J7" s="77">
        <f t="shared" ref="J7" si="0">I7-H7</f>
        <v>1401.2700000000186</v>
      </c>
      <c r="K7" s="91">
        <f t="shared" ref="K7" si="1">J7/24</f>
        <v>58.386250000000778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0.25</v>
      </c>
      <c r="E8" s="74">
        <f>C8+1</f>
        <v>46145</v>
      </c>
      <c r="F8" s="75">
        <v>0.25</v>
      </c>
      <c r="G8" s="76">
        <f>IFERROR(((E8-C8)+(F8-D8)),"")</f>
        <v>1</v>
      </c>
      <c r="H8" s="77">
        <f t="shared" ref="H8:H32" si="3">I7</f>
        <v>1621014.62</v>
      </c>
      <c r="I8" s="77">
        <v>1622505.46</v>
      </c>
      <c r="J8" s="77">
        <f t="shared" ref="J8" si="4">I8-H8</f>
        <v>1490.839999999851</v>
      </c>
      <c r="K8" s="91">
        <f t="shared" ref="K8" si="5">J8/24</f>
        <v>62.118333333327122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D37" si="7">D8</f>
        <v>0.25</v>
      </c>
      <c r="E9" s="74">
        <f t="shared" ref="E9:E36" si="8">C9+1</f>
        <v>46146</v>
      </c>
      <c r="F9" s="75">
        <v>0.25</v>
      </c>
      <c r="G9" s="76">
        <f>IFERROR(((E9-C9)+(F9-D9)),"")</f>
        <v>1</v>
      </c>
      <c r="H9" s="77">
        <f t="shared" si="3"/>
        <v>1622505.46</v>
      </c>
      <c r="I9" s="77">
        <v>1624056.69</v>
      </c>
      <c r="J9" s="77">
        <f t="shared" ref="J9" si="9">I9-H9</f>
        <v>1551.2299999999814</v>
      </c>
      <c r="K9" s="91">
        <f t="shared" ref="K9" si="10">J9/24</f>
        <v>64.634583333332557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0.25</v>
      </c>
      <c r="E10" s="74">
        <f t="shared" si="8"/>
        <v>46147</v>
      </c>
      <c r="F10" s="75">
        <v>0.25</v>
      </c>
      <c r="G10" s="76">
        <f>IFERROR(((E10-C10)+(F10-D10)),"")</f>
        <v>1</v>
      </c>
      <c r="H10" s="77">
        <f t="shared" si="3"/>
        <v>1624056.69</v>
      </c>
      <c r="I10" s="77">
        <v>1625371.85</v>
      </c>
      <c r="J10" s="77">
        <f t="shared" ref="J10" si="11">I10-H10</f>
        <v>1315.160000000149</v>
      </c>
      <c r="K10" s="91">
        <f t="shared" ref="K10" si="12">J10/24</f>
        <v>54.798333333339542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0.25</v>
      </c>
      <c r="E11" s="74">
        <f t="shared" si="8"/>
        <v>46148</v>
      </c>
      <c r="F11" s="75">
        <v>0.25</v>
      </c>
      <c r="G11" s="76">
        <f t="shared" ref="G11:G36" si="13">IFERROR(((E11-C11)+(F11-D11)),"")</f>
        <v>1</v>
      </c>
      <c r="H11" s="77">
        <f t="shared" si="3"/>
        <v>1625371.85</v>
      </c>
      <c r="I11" s="77">
        <v>1626476.72</v>
      </c>
      <c r="J11" s="77">
        <f t="shared" ref="J11" si="14">I11-H11</f>
        <v>1104.8699999998789</v>
      </c>
      <c r="K11" s="91">
        <f t="shared" ref="K11" si="15">J11/24</f>
        <v>46.036249999994958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0.25</v>
      </c>
      <c r="E12" s="74">
        <f t="shared" si="8"/>
        <v>46149</v>
      </c>
      <c r="F12" s="75">
        <v>0.25</v>
      </c>
      <c r="G12" s="76">
        <f t="shared" si="13"/>
        <v>1</v>
      </c>
      <c r="H12" s="77">
        <f t="shared" si="3"/>
        <v>1626476.72</v>
      </c>
      <c r="I12" s="77">
        <v>1627707.01</v>
      </c>
      <c r="J12" s="77">
        <f t="shared" ref="J12" si="16">I12-H12</f>
        <v>1230.2900000000373</v>
      </c>
      <c r="K12" s="91">
        <f t="shared" ref="K12" si="17">J12/24</f>
        <v>51.262083333334886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0.25</v>
      </c>
      <c r="E13" s="74">
        <f t="shared" si="8"/>
        <v>46150</v>
      </c>
      <c r="F13" s="75">
        <v>0.25</v>
      </c>
      <c r="G13" s="76">
        <f t="shared" si="13"/>
        <v>1</v>
      </c>
      <c r="H13" s="77">
        <f t="shared" si="3"/>
        <v>1627707.01</v>
      </c>
      <c r="I13" s="77">
        <v>1628969.92</v>
      </c>
      <c r="J13" s="77">
        <f t="shared" ref="J13" si="18">I13-H13</f>
        <v>1262.9099999999162</v>
      </c>
      <c r="K13" s="91">
        <f t="shared" ref="K13" si="19">J13/24</f>
        <v>52.621249999996508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0.25</v>
      </c>
      <c r="E14" s="74">
        <f t="shared" si="8"/>
        <v>46151</v>
      </c>
      <c r="F14" s="75">
        <v>0.25</v>
      </c>
      <c r="G14" s="76">
        <f t="shared" si="13"/>
        <v>1</v>
      </c>
      <c r="H14" s="77">
        <f t="shared" si="3"/>
        <v>1628969.92</v>
      </c>
      <c r="I14" s="77">
        <v>1630325.41</v>
      </c>
      <c r="J14" s="77">
        <f t="shared" ref="J14" si="20">I14-H14</f>
        <v>1355.4899999999907</v>
      </c>
      <c r="K14" s="91">
        <f t="shared" ref="K14" si="21">J14/24</f>
        <v>56.478749999999614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0.25</v>
      </c>
      <c r="E15" s="74">
        <f t="shared" si="8"/>
        <v>46152</v>
      </c>
      <c r="F15" s="75">
        <v>0.25</v>
      </c>
      <c r="G15" s="76">
        <f t="shared" si="13"/>
        <v>1</v>
      </c>
      <c r="H15" s="77">
        <f t="shared" si="3"/>
        <v>1630325.41</v>
      </c>
      <c r="I15" s="77">
        <v>1631836.77</v>
      </c>
      <c r="J15" s="77">
        <f t="shared" ref="J15:J36" si="22">I15-H15</f>
        <v>1511.3600000001024</v>
      </c>
      <c r="K15" s="91">
        <f t="shared" ref="K15:K36" si="23">J15/24</f>
        <v>62.9733333333376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0.25</v>
      </c>
      <c r="E16" s="74">
        <f t="shared" si="8"/>
        <v>46153</v>
      </c>
      <c r="F16" s="75">
        <v>0.25</v>
      </c>
      <c r="G16" s="76">
        <f t="shared" si="13"/>
        <v>1</v>
      </c>
      <c r="H16" s="77">
        <f t="shared" si="3"/>
        <v>1631836.77</v>
      </c>
      <c r="I16" s="77">
        <v>1633199.63</v>
      </c>
      <c r="J16" s="77">
        <f t="shared" si="22"/>
        <v>1362.8599999998696</v>
      </c>
      <c r="K16" s="91">
        <f t="shared" si="23"/>
        <v>56.785833333327901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0.25</v>
      </c>
      <c r="E17" s="74">
        <f t="shared" si="8"/>
        <v>46154</v>
      </c>
      <c r="F17" s="75">
        <v>0.25</v>
      </c>
      <c r="G17" s="76">
        <f t="shared" si="13"/>
        <v>1</v>
      </c>
      <c r="H17" s="77">
        <f t="shared" si="3"/>
        <v>1633199.63</v>
      </c>
      <c r="I17" s="77">
        <v>1634686.66</v>
      </c>
      <c r="J17" s="77">
        <f t="shared" si="22"/>
        <v>1487.0300000000279</v>
      </c>
      <c r="K17" s="91">
        <f t="shared" si="23"/>
        <v>61.9595833333345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0.25</v>
      </c>
      <c r="E18" s="74">
        <f t="shared" si="8"/>
        <v>46155</v>
      </c>
      <c r="F18" s="75">
        <v>0.25</v>
      </c>
      <c r="G18" s="76">
        <f t="shared" si="13"/>
        <v>1</v>
      </c>
      <c r="H18" s="77">
        <f t="shared" si="3"/>
        <v>1634686.66</v>
      </c>
      <c r="I18" s="77">
        <v>1636251.05</v>
      </c>
      <c r="J18" s="77">
        <f t="shared" si="22"/>
        <v>1564.3900000001304</v>
      </c>
      <c r="K18" s="91">
        <f t="shared" si="23"/>
        <v>65.182916666672099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0.25</v>
      </c>
      <c r="E19" s="74">
        <f t="shared" si="8"/>
        <v>46156</v>
      </c>
      <c r="F19" s="75">
        <v>0.25</v>
      </c>
      <c r="G19" s="76">
        <f t="shared" si="13"/>
        <v>1</v>
      </c>
      <c r="H19" s="77">
        <f t="shared" si="3"/>
        <v>1636251.05</v>
      </c>
      <c r="I19" s="77">
        <v>1637477.36</v>
      </c>
      <c r="J19" s="77">
        <f t="shared" si="22"/>
        <v>1226.3100000000559</v>
      </c>
      <c r="K19" s="91">
        <f t="shared" si="23"/>
        <v>51.096250000002328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0.25</v>
      </c>
      <c r="E20" s="74">
        <f t="shared" si="8"/>
        <v>46157</v>
      </c>
      <c r="F20" s="75">
        <v>0.25</v>
      </c>
      <c r="G20" s="76">
        <f t="shared" si="13"/>
        <v>1</v>
      </c>
      <c r="H20" s="77">
        <f t="shared" si="3"/>
        <v>1637477.36</v>
      </c>
      <c r="I20" s="77">
        <v>1639046.28</v>
      </c>
      <c r="J20" s="77">
        <f t="shared" si="22"/>
        <v>1568.9199999999255</v>
      </c>
      <c r="K20" s="91">
        <f t="shared" si="23"/>
        <v>65.371666666663558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0.25</v>
      </c>
      <c r="E21" s="74">
        <f t="shared" si="8"/>
        <v>46158</v>
      </c>
      <c r="F21" s="75">
        <v>0.25</v>
      </c>
      <c r="G21" s="76">
        <f t="shared" si="13"/>
        <v>1</v>
      </c>
      <c r="H21" s="77">
        <f t="shared" si="3"/>
        <v>1639046.28</v>
      </c>
      <c r="I21" s="77">
        <v>1640336.77</v>
      </c>
      <c r="J21" s="77">
        <f t="shared" si="22"/>
        <v>1290.4899999999907</v>
      </c>
      <c r="K21" s="91">
        <f t="shared" si="23"/>
        <v>53.770416666666279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0.25</v>
      </c>
      <c r="E22" s="74">
        <f t="shared" si="8"/>
        <v>46159</v>
      </c>
      <c r="F22" s="75">
        <v>0.25</v>
      </c>
      <c r="G22" s="76">
        <f t="shared" si="13"/>
        <v>1</v>
      </c>
      <c r="H22" s="77">
        <f t="shared" si="3"/>
        <v>1640336.77</v>
      </c>
      <c r="I22" s="77">
        <v>1641936.95</v>
      </c>
      <c r="J22" s="77">
        <f t="shared" si="22"/>
        <v>1600.1799999999348</v>
      </c>
      <c r="K22" s="91">
        <f t="shared" si="23"/>
        <v>66.67416666666395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0.25</v>
      </c>
      <c r="E23" s="74">
        <f t="shared" si="8"/>
        <v>46160</v>
      </c>
      <c r="F23" s="75">
        <v>0.25</v>
      </c>
      <c r="G23" s="76">
        <f t="shared" si="13"/>
        <v>1</v>
      </c>
      <c r="H23" s="77">
        <f t="shared" si="3"/>
        <v>1641936.95</v>
      </c>
      <c r="I23" s="77">
        <v>1643080.24</v>
      </c>
      <c r="J23" s="77">
        <f t="shared" si="22"/>
        <v>1143.2900000000373</v>
      </c>
      <c r="K23" s="91">
        <f t="shared" si="23"/>
        <v>47.637083333334886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0.25</v>
      </c>
      <c r="E24" s="74">
        <f t="shared" si="8"/>
        <v>46161</v>
      </c>
      <c r="F24" s="75">
        <v>0.25</v>
      </c>
      <c r="G24" s="76">
        <f t="shared" si="13"/>
        <v>1</v>
      </c>
      <c r="H24" s="77">
        <f t="shared" si="3"/>
        <v>1643080.24</v>
      </c>
      <c r="I24" s="77">
        <v>1644151.9</v>
      </c>
      <c r="J24" s="77">
        <f t="shared" si="22"/>
        <v>1071.6599999999162</v>
      </c>
      <c r="K24" s="91">
        <f t="shared" si="23"/>
        <v>44.652499999996508</v>
      </c>
      <c r="L24" s="101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0.25</v>
      </c>
      <c r="E25" s="74">
        <f t="shared" si="8"/>
        <v>46162</v>
      </c>
      <c r="F25" s="75">
        <v>0.25</v>
      </c>
      <c r="G25" s="76">
        <f t="shared" si="13"/>
        <v>1</v>
      </c>
      <c r="H25" s="77">
        <f t="shared" si="3"/>
        <v>1644151.9</v>
      </c>
      <c r="I25" s="77">
        <v>1645345.13</v>
      </c>
      <c r="J25" s="77">
        <f t="shared" si="22"/>
        <v>1193.2299999999814</v>
      </c>
      <c r="K25" s="91">
        <f t="shared" si="23"/>
        <v>49.717916666665893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0.25</v>
      </c>
      <c r="E26" s="74">
        <f t="shared" si="8"/>
        <v>46163</v>
      </c>
      <c r="F26" s="75">
        <v>0.25</v>
      </c>
      <c r="G26" s="76">
        <f t="shared" si="13"/>
        <v>1</v>
      </c>
      <c r="H26" s="77">
        <f t="shared" si="3"/>
        <v>1645345.13</v>
      </c>
      <c r="I26" s="77">
        <v>1646661.62</v>
      </c>
      <c r="J26" s="77">
        <f t="shared" si="22"/>
        <v>1316.4900000002235</v>
      </c>
      <c r="K26" s="91">
        <f t="shared" si="23"/>
        <v>54.853750000009313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0.25</v>
      </c>
      <c r="E27" s="74">
        <f t="shared" si="8"/>
        <v>46164</v>
      </c>
      <c r="F27" s="75">
        <v>0.25</v>
      </c>
      <c r="G27" s="76">
        <f t="shared" si="13"/>
        <v>1</v>
      </c>
      <c r="H27" s="77">
        <f t="shared" si="3"/>
        <v>1646661.62</v>
      </c>
      <c r="I27" s="77">
        <v>1647892.25</v>
      </c>
      <c r="J27" s="77">
        <f t="shared" si="22"/>
        <v>1230.6299999998882</v>
      </c>
      <c r="K27" s="91">
        <f t="shared" si="23"/>
        <v>51.276249999995343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0.25</v>
      </c>
      <c r="E28" s="74">
        <f t="shared" si="8"/>
        <v>46165</v>
      </c>
      <c r="F28" s="75">
        <v>0.25</v>
      </c>
      <c r="G28" s="76">
        <f t="shared" si="13"/>
        <v>1</v>
      </c>
      <c r="H28" s="77">
        <f t="shared" si="3"/>
        <v>1647892.25</v>
      </c>
      <c r="I28" s="77">
        <v>1649061.66</v>
      </c>
      <c r="J28" s="77">
        <f t="shared" si="22"/>
        <v>1169.4099999999162</v>
      </c>
      <c r="K28" s="91">
        <f t="shared" si="23"/>
        <v>48.725416666663172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0.25</v>
      </c>
      <c r="E29" s="74">
        <f t="shared" si="8"/>
        <v>46166</v>
      </c>
      <c r="F29" s="75">
        <v>0.25</v>
      </c>
      <c r="G29" s="76">
        <f t="shared" si="13"/>
        <v>1</v>
      </c>
      <c r="H29" s="77">
        <f t="shared" si="3"/>
        <v>1649061.66</v>
      </c>
      <c r="I29" s="77">
        <v>1650441.24</v>
      </c>
      <c r="J29" s="77">
        <f t="shared" si="22"/>
        <v>1379.5800000000745</v>
      </c>
      <c r="K29" s="91">
        <f t="shared" si="23"/>
        <v>57.482500000003107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0.25</v>
      </c>
      <c r="E30" s="74">
        <f t="shared" si="8"/>
        <v>46167</v>
      </c>
      <c r="F30" s="75">
        <v>0.25</v>
      </c>
      <c r="G30" s="76">
        <f t="shared" si="13"/>
        <v>1</v>
      </c>
      <c r="H30" s="77">
        <f t="shared" si="3"/>
        <v>1650441.24</v>
      </c>
      <c r="I30" s="77">
        <v>1651695.64</v>
      </c>
      <c r="J30" s="77">
        <f t="shared" si="22"/>
        <v>1254.3999999999069</v>
      </c>
      <c r="K30" s="91">
        <f t="shared" si="23"/>
        <v>52.266666666662786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0.25</v>
      </c>
      <c r="E31" s="74">
        <f t="shared" si="8"/>
        <v>46168</v>
      </c>
      <c r="F31" s="75">
        <v>0.25</v>
      </c>
      <c r="G31" s="76">
        <f t="shared" si="13"/>
        <v>1</v>
      </c>
      <c r="H31" s="77">
        <f t="shared" si="3"/>
        <v>1651695.64</v>
      </c>
      <c r="I31" s="77">
        <v>1653074.74</v>
      </c>
      <c r="J31" s="77">
        <f t="shared" si="22"/>
        <v>1379.1000000000931</v>
      </c>
      <c r="K31" s="91">
        <f t="shared" si="23"/>
        <v>57.462500000003878</v>
      </c>
      <c r="L31" s="101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0.25</v>
      </c>
      <c r="E32" s="74">
        <f t="shared" si="8"/>
        <v>46169</v>
      </c>
      <c r="F32" s="75">
        <v>0.25</v>
      </c>
      <c r="G32" s="76">
        <f t="shared" si="13"/>
        <v>1</v>
      </c>
      <c r="H32" s="77">
        <f t="shared" si="3"/>
        <v>1653074.74</v>
      </c>
      <c r="I32" s="77">
        <v>1653074.74</v>
      </c>
      <c r="J32" s="77">
        <f t="shared" si="22"/>
        <v>0</v>
      </c>
      <c r="K32" s="91">
        <f t="shared" si="23"/>
        <v>0</v>
      </c>
      <c r="L32" s="557" t="s">
        <v>164</v>
      </c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0.25</v>
      </c>
      <c r="E33" s="74">
        <f t="shared" si="8"/>
        <v>46170</v>
      </c>
      <c r="F33" s="75">
        <v>0.25</v>
      </c>
      <c r="G33" s="76">
        <f t="shared" si="13"/>
        <v>1</v>
      </c>
      <c r="H33" s="77">
        <f t="shared" ref="H33:H37" si="25">I32</f>
        <v>1653074.74</v>
      </c>
      <c r="I33" s="77">
        <v>1653074.74</v>
      </c>
      <c r="J33" s="77">
        <f t="shared" ref="J33" si="26">I33-H33</f>
        <v>0</v>
      </c>
      <c r="K33" s="91">
        <f t="shared" ref="K33" si="27">J33/24</f>
        <v>0</v>
      </c>
      <c r="L33" s="557" t="s">
        <v>164</v>
      </c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0.25</v>
      </c>
      <c r="E34" s="74">
        <f t="shared" si="8"/>
        <v>46171</v>
      </c>
      <c r="F34" s="75">
        <v>0.25</v>
      </c>
      <c r="G34" s="76">
        <f t="shared" si="13"/>
        <v>1</v>
      </c>
      <c r="H34" s="77">
        <f t="shared" si="25"/>
        <v>1653074.74</v>
      </c>
      <c r="I34" s="200">
        <v>1653549.24</v>
      </c>
      <c r="J34" s="77">
        <f t="shared" si="22"/>
        <v>474.5</v>
      </c>
      <c r="K34" s="91">
        <f t="shared" si="23"/>
        <v>19.770833333333332</v>
      </c>
      <c r="L34" s="101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7"/>
        <v>0.25</v>
      </c>
      <c r="E35" s="74">
        <f t="shared" si="8"/>
        <v>46172</v>
      </c>
      <c r="F35" s="75">
        <v>0.25</v>
      </c>
      <c r="G35" s="76">
        <f t="shared" si="13"/>
        <v>1</v>
      </c>
      <c r="H35" s="77">
        <f t="shared" si="25"/>
        <v>1653549.24</v>
      </c>
      <c r="I35" s="200">
        <v>1654359.21</v>
      </c>
      <c r="J35" s="77">
        <f t="shared" si="22"/>
        <v>809.96999999997206</v>
      </c>
      <c r="K35" s="91">
        <f t="shared" si="23"/>
        <v>33.748749999998836</v>
      </c>
      <c r="L35" s="101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7"/>
        <v>0.25</v>
      </c>
      <c r="E36" s="74">
        <f t="shared" si="8"/>
        <v>46173</v>
      </c>
      <c r="F36" s="75">
        <v>0.25</v>
      </c>
      <c r="G36" s="76">
        <f t="shared" si="13"/>
        <v>1</v>
      </c>
      <c r="H36" s="77">
        <f t="shared" si="25"/>
        <v>1654359.21</v>
      </c>
      <c r="I36" s="200">
        <v>1655954.44</v>
      </c>
      <c r="J36" s="77">
        <f t="shared" si="22"/>
        <v>1595.2299999999814</v>
      </c>
      <c r="K36" s="91">
        <f t="shared" si="23"/>
        <v>66.467916666665886</v>
      </c>
      <c r="L36" s="101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8">B37</f>
        <v>46173</v>
      </c>
      <c r="D37" s="75">
        <f t="shared" si="7"/>
        <v>0.25</v>
      </c>
      <c r="E37" s="74">
        <f t="shared" ref="E37" si="29">C37+1</f>
        <v>46174</v>
      </c>
      <c r="F37" s="75">
        <v>0.25</v>
      </c>
      <c r="G37" s="76">
        <f t="shared" ref="G37" si="30">IFERROR(((E37-C37)+(F37-D37)),"")</f>
        <v>1</v>
      </c>
      <c r="H37" s="77">
        <f t="shared" si="25"/>
        <v>1655954.44</v>
      </c>
      <c r="I37" s="200">
        <v>1657100.65</v>
      </c>
      <c r="J37" s="77">
        <f t="shared" ref="J37" si="31">I37-H37</f>
        <v>1146.2099999999627</v>
      </c>
      <c r="K37" s="91">
        <f t="shared" ref="K37" si="32">J37/24</f>
        <v>47.75874999999845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37487.299999999814</v>
      </c>
      <c r="K39" s="93">
        <f>AVERAGE(K7:K38)</f>
        <v>50.386155913978236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1.7374536522061461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3" priority="1" operator="equal">
      <formula>"APC"</formula>
    </cfRule>
  </conditionalFormatting>
  <hyperlinks>
    <hyperlink ref="L2" location="'Summary sales'!A1" display="SUMMARY" xr:uid="{00000000-0004-0000-1A00-000000000000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40"/>
  <sheetViews>
    <sheetView zoomScale="90" zoomScaleNormal="90" workbookViewId="0">
      <pane ySplit="6" topLeftCell="A20" activePane="bottomLeft" state="frozen"/>
      <selection pane="bottomLeft" activeCell="L38" sqref="L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280.18166666664183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9635338.8699999992</v>
      </c>
      <c r="I7" s="200">
        <v>9635338.8699999992</v>
      </c>
      <c r="J7" s="77">
        <f t="shared" ref="J7" si="0">I7-H7</f>
        <v>0</v>
      </c>
      <c r="K7" s="91">
        <f t="shared" ref="K7" si="1">J7/24</f>
        <v>0</v>
      </c>
      <c r="L7" s="36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f>F7</f>
        <v>0.29166666666666702</v>
      </c>
      <c r="G8" s="76">
        <f>IFERROR(((E8-C8)+(F8-D8)),"")</f>
        <v>1</v>
      </c>
      <c r="H8" s="77">
        <f t="shared" ref="H8:H20" si="3">I7</f>
        <v>9635338.8699999992</v>
      </c>
      <c r="I8" s="200">
        <v>9635338.8699999992</v>
      </c>
      <c r="J8" s="77">
        <f t="shared" ref="J8" si="4">I8-H8</f>
        <v>0</v>
      </c>
      <c r="K8" s="91">
        <f t="shared" ref="K8" si="5">J8/24</f>
        <v>0</v>
      </c>
      <c r="L8" s="101" t="s">
        <v>164</v>
      </c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0.29166666666666702</v>
      </c>
      <c r="E9" s="74">
        <f t="shared" ref="E9:E36" si="8">C9+1</f>
        <v>46146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9635338.8699999992</v>
      </c>
      <c r="I9" s="200">
        <v>9635338.8699999992</v>
      </c>
      <c r="J9" s="77">
        <f t="shared" ref="J9" si="9">I9-H9</f>
        <v>0</v>
      </c>
      <c r="K9" s="91">
        <f t="shared" ref="K9" si="10">J9/24</f>
        <v>0</v>
      </c>
      <c r="L9" s="101" t="s">
        <v>164</v>
      </c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0.29166666666666702</v>
      </c>
      <c r="E10" s="74">
        <f t="shared" si="8"/>
        <v>46147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9635338.8699999992</v>
      </c>
      <c r="I10" s="77">
        <v>9640544.3599999994</v>
      </c>
      <c r="J10" s="77">
        <f t="shared" ref="J10" si="11">I10-H10</f>
        <v>5205.4900000002235</v>
      </c>
      <c r="K10" s="91">
        <f t="shared" ref="K10" si="12">J10/24</f>
        <v>216.89541666667597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0.29166666666666702</v>
      </c>
      <c r="E11" s="74">
        <f t="shared" si="8"/>
        <v>46148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9640544.3599999994</v>
      </c>
      <c r="I11" s="77">
        <v>9645822.3399999999</v>
      </c>
      <c r="J11" s="77">
        <f t="shared" ref="J11" si="14">I11-H11</f>
        <v>5277.980000000447</v>
      </c>
      <c r="K11" s="91">
        <f t="shared" ref="K11" si="15">J11/24</f>
        <v>219.91583333335197</v>
      </c>
      <c r="L11" s="36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0.29166666666666702</v>
      </c>
      <c r="E12" s="74">
        <f t="shared" si="8"/>
        <v>46149</v>
      </c>
      <c r="F12" s="75">
        <f t="shared" si="7"/>
        <v>0.29166666666666702</v>
      </c>
      <c r="G12" s="76">
        <f t="shared" si="13"/>
        <v>1</v>
      </c>
      <c r="H12" s="77">
        <f t="shared" si="3"/>
        <v>9645822.3399999999</v>
      </c>
      <c r="I12" s="77">
        <v>9650976.5899999999</v>
      </c>
      <c r="J12" s="77">
        <f t="shared" ref="J12" si="16">I12-H12</f>
        <v>5154.25</v>
      </c>
      <c r="K12" s="91">
        <f t="shared" ref="K12" si="17">J12/24</f>
        <v>214.76041666666666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0.29166666666666702</v>
      </c>
      <c r="E13" s="74">
        <f t="shared" si="8"/>
        <v>46150</v>
      </c>
      <c r="F13" s="75">
        <f t="shared" si="7"/>
        <v>0.29166666666666702</v>
      </c>
      <c r="G13" s="76">
        <f t="shared" si="13"/>
        <v>1</v>
      </c>
      <c r="H13" s="77">
        <f t="shared" si="3"/>
        <v>9650976.5899999999</v>
      </c>
      <c r="I13" s="77">
        <v>9656948.9800000004</v>
      </c>
      <c r="J13" s="77">
        <f t="shared" ref="J13" si="18">I13-H13</f>
        <v>5972.390000000596</v>
      </c>
      <c r="K13" s="91">
        <f t="shared" ref="K13" si="19">J13/24</f>
        <v>248.84958333335817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0.29166666666666702</v>
      </c>
      <c r="E14" s="74">
        <f t="shared" si="8"/>
        <v>46151</v>
      </c>
      <c r="F14" s="75">
        <f t="shared" si="7"/>
        <v>0.29166666666666702</v>
      </c>
      <c r="G14" s="76">
        <f t="shared" si="13"/>
        <v>1</v>
      </c>
      <c r="H14" s="77">
        <f t="shared" si="3"/>
        <v>9656948.9800000004</v>
      </c>
      <c r="I14" s="77">
        <v>9662179.1500000004</v>
      </c>
      <c r="J14" s="77">
        <f t="shared" ref="J14" si="20">I14-H14</f>
        <v>5230.1699999999255</v>
      </c>
      <c r="K14" s="91">
        <f t="shared" ref="K14" si="21">J14/24</f>
        <v>217.92374999999689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0.29166666666666702</v>
      </c>
      <c r="E15" s="74">
        <f t="shared" si="8"/>
        <v>46152</v>
      </c>
      <c r="F15" s="75">
        <f t="shared" si="7"/>
        <v>0.29166666666666702</v>
      </c>
      <c r="G15" s="76">
        <f t="shared" si="13"/>
        <v>1</v>
      </c>
      <c r="H15" s="77">
        <f t="shared" si="3"/>
        <v>9662179.1500000004</v>
      </c>
      <c r="I15" s="77">
        <v>9666581.6500000004</v>
      </c>
      <c r="J15" s="77">
        <f t="shared" ref="J15:J36" si="22">I15-H15</f>
        <v>4402.5</v>
      </c>
      <c r="K15" s="91">
        <f t="shared" ref="K15:K36" si="23">J15/24</f>
        <v>183.4375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0.29166666666666702</v>
      </c>
      <c r="E16" s="74">
        <f t="shared" si="8"/>
        <v>46153</v>
      </c>
      <c r="F16" s="75">
        <f t="shared" si="7"/>
        <v>0.29166666666666702</v>
      </c>
      <c r="G16" s="76">
        <f t="shared" si="13"/>
        <v>1</v>
      </c>
      <c r="H16" s="77">
        <f t="shared" si="3"/>
        <v>9666581.6500000004</v>
      </c>
      <c r="I16" s="77">
        <v>9666581.6500000004</v>
      </c>
      <c r="J16" s="77">
        <f t="shared" si="22"/>
        <v>0</v>
      </c>
      <c r="K16" s="91">
        <f t="shared" si="23"/>
        <v>0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0.29166666666666702</v>
      </c>
      <c r="E17" s="74">
        <f t="shared" si="8"/>
        <v>46154</v>
      </c>
      <c r="F17" s="75">
        <f t="shared" si="7"/>
        <v>0.29166666666666702</v>
      </c>
      <c r="G17" s="76">
        <f t="shared" si="13"/>
        <v>1</v>
      </c>
      <c r="H17" s="77">
        <f t="shared" si="3"/>
        <v>9666581.6500000004</v>
      </c>
      <c r="I17" s="77">
        <v>9671385.4600000009</v>
      </c>
      <c r="J17" s="77">
        <f t="shared" si="22"/>
        <v>4803.8100000005215</v>
      </c>
      <c r="K17" s="91">
        <f t="shared" si="23"/>
        <v>200.15875000002174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0.29166666666666702</v>
      </c>
      <c r="E18" s="74">
        <f t="shared" si="8"/>
        <v>46155</v>
      </c>
      <c r="F18" s="75">
        <f t="shared" si="7"/>
        <v>0.29166666666666702</v>
      </c>
      <c r="G18" s="76">
        <f t="shared" si="13"/>
        <v>1</v>
      </c>
      <c r="H18" s="77">
        <f t="shared" si="3"/>
        <v>9671385.4600000009</v>
      </c>
      <c r="I18" s="77">
        <v>9676804.9199999999</v>
      </c>
      <c r="J18" s="77">
        <f t="shared" si="22"/>
        <v>5419.4599999990314</v>
      </c>
      <c r="K18" s="91">
        <f t="shared" si="23"/>
        <v>225.81083333329298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0.29166666666666702</v>
      </c>
      <c r="E19" s="74">
        <f t="shared" si="8"/>
        <v>46156</v>
      </c>
      <c r="F19" s="75">
        <f t="shared" si="7"/>
        <v>0.29166666666666702</v>
      </c>
      <c r="G19" s="76">
        <f t="shared" si="13"/>
        <v>1</v>
      </c>
      <c r="H19" s="77">
        <f t="shared" si="3"/>
        <v>9676804.9199999999</v>
      </c>
      <c r="I19" s="77">
        <v>9683045.4800000004</v>
      </c>
      <c r="J19" s="77">
        <f t="shared" si="22"/>
        <v>6240.5600000005215</v>
      </c>
      <c r="K19" s="91">
        <f t="shared" si="23"/>
        <v>260.02333333335508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0.29166666666666702</v>
      </c>
      <c r="E20" s="74">
        <f t="shared" si="8"/>
        <v>46157</v>
      </c>
      <c r="F20" s="75">
        <f t="shared" si="7"/>
        <v>0.29166666666666702</v>
      </c>
      <c r="G20" s="76">
        <f t="shared" si="13"/>
        <v>1</v>
      </c>
      <c r="H20" s="77">
        <f t="shared" si="3"/>
        <v>9683045.4800000004</v>
      </c>
      <c r="I20" s="77">
        <v>9688613.1099999994</v>
      </c>
      <c r="J20" s="77">
        <f t="shared" si="22"/>
        <v>5567.6299999989569</v>
      </c>
      <c r="K20" s="91">
        <f t="shared" si="23"/>
        <v>231.98458333328986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0.29166666666666702</v>
      </c>
      <c r="E21" s="74">
        <f t="shared" si="8"/>
        <v>46158</v>
      </c>
      <c r="F21" s="75">
        <f t="shared" si="7"/>
        <v>0.29166666666666702</v>
      </c>
      <c r="G21" s="76">
        <f t="shared" si="13"/>
        <v>1</v>
      </c>
      <c r="H21" s="77">
        <f t="shared" ref="H21" si="24">I20</f>
        <v>9688613.1099999994</v>
      </c>
      <c r="I21" s="77">
        <v>9688613.1099999994</v>
      </c>
      <c r="J21" s="77">
        <f t="shared" ref="J21" si="25">I21-H21</f>
        <v>0</v>
      </c>
      <c r="K21" s="91">
        <f t="shared" si="23"/>
        <v>0</v>
      </c>
      <c r="L21" s="101" t="s">
        <v>164</v>
      </c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0.29166666666666702</v>
      </c>
      <c r="E22" s="74">
        <f t="shared" si="8"/>
        <v>46159</v>
      </c>
      <c r="F22" s="75">
        <f t="shared" si="7"/>
        <v>0.29166666666666702</v>
      </c>
      <c r="G22" s="76">
        <f t="shared" si="13"/>
        <v>1</v>
      </c>
      <c r="H22" s="77">
        <f t="shared" ref="H22" si="26">I21</f>
        <v>9688613.1099999994</v>
      </c>
      <c r="I22" s="77">
        <v>9688613.1099999994</v>
      </c>
      <c r="J22" s="77">
        <f t="shared" ref="J22" si="27">I22-H22</f>
        <v>0</v>
      </c>
      <c r="K22" s="91">
        <f t="shared" ref="K22" si="28">J22/24</f>
        <v>0</v>
      </c>
      <c r="L22" s="101" t="s">
        <v>164</v>
      </c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0.29166666666666702</v>
      </c>
      <c r="E23" s="74">
        <f t="shared" si="8"/>
        <v>46160</v>
      </c>
      <c r="F23" s="75">
        <f t="shared" si="7"/>
        <v>0.29166666666666702</v>
      </c>
      <c r="G23" s="76">
        <f t="shared" si="13"/>
        <v>1</v>
      </c>
      <c r="H23" s="77">
        <f t="shared" ref="H23:H29" si="29">I22</f>
        <v>9688613.1099999994</v>
      </c>
      <c r="I23" s="77">
        <v>9688613.1099999994</v>
      </c>
      <c r="J23" s="77">
        <f t="shared" ref="J23" si="30">I23-H23</f>
        <v>0</v>
      </c>
      <c r="K23" s="91">
        <f t="shared" ref="K23" si="31">J23/24</f>
        <v>0</v>
      </c>
      <c r="L23" s="101" t="s">
        <v>164</v>
      </c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0.29166666666666702</v>
      </c>
      <c r="E24" s="74">
        <f t="shared" si="8"/>
        <v>46161</v>
      </c>
      <c r="F24" s="75">
        <f t="shared" si="7"/>
        <v>0.29166666666666702</v>
      </c>
      <c r="G24" s="76">
        <f t="shared" si="13"/>
        <v>1</v>
      </c>
      <c r="H24" s="77">
        <f t="shared" si="29"/>
        <v>9688613.1099999994</v>
      </c>
      <c r="I24" s="77">
        <v>9694510.9100000001</v>
      </c>
      <c r="J24" s="77">
        <f t="shared" si="22"/>
        <v>5897.8000000007451</v>
      </c>
      <c r="K24" s="91">
        <f t="shared" si="23"/>
        <v>245.74166666669771</v>
      </c>
      <c r="L24" s="101"/>
    </row>
    <row r="25" spans="1:14">
      <c r="A25" s="78">
        <f t="shared" ref="A25:B37" si="32">A24+1</f>
        <v>19</v>
      </c>
      <c r="B25" s="74">
        <f t="shared" si="32"/>
        <v>46161</v>
      </c>
      <c r="C25" s="74">
        <f t="shared" si="2"/>
        <v>46161</v>
      </c>
      <c r="D25" s="75">
        <f t="shared" si="7"/>
        <v>0.29166666666666702</v>
      </c>
      <c r="E25" s="74">
        <f t="shared" si="8"/>
        <v>46162</v>
      </c>
      <c r="F25" s="75">
        <f t="shared" si="7"/>
        <v>0.29166666666666702</v>
      </c>
      <c r="G25" s="76">
        <f t="shared" si="13"/>
        <v>1</v>
      </c>
      <c r="H25" s="77">
        <f t="shared" si="29"/>
        <v>9694510.9100000001</v>
      </c>
      <c r="I25" s="77">
        <v>9701235.2699999996</v>
      </c>
      <c r="J25" s="77">
        <f t="shared" si="22"/>
        <v>6724.359999999404</v>
      </c>
      <c r="K25" s="91">
        <f t="shared" si="23"/>
        <v>280.18166666664183</v>
      </c>
      <c r="L25" s="101"/>
    </row>
    <row r="26" spans="1:14">
      <c r="A26" s="78">
        <f t="shared" si="32"/>
        <v>20</v>
      </c>
      <c r="B26" s="74">
        <f t="shared" si="32"/>
        <v>46162</v>
      </c>
      <c r="C26" s="74">
        <f t="shared" si="2"/>
        <v>46162</v>
      </c>
      <c r="D26" s="75">
        <f t="shared" si="7"/>
        <v>0.29166666666666702</v>
      </c>
      <c r="E26" s="74">
        <f t="shared" si="8"/>
        <v>46163</v>
      </c>
      <c r="F26" s="75">
        <f t="shared" si="7"/>
        <v>0.29166666666666702</v>
      </c>
      <c r="G26" s="76">
        <f t="shared" si="13"/>
        <v>1</v>
      </c>
      <c r="H26" s="77">
        <f t="shared" si="29"/>
        <v>9701235.2699999996</v>
      </c>
      <c r="I26" s="77">
        <v>9707830.2400000002</v>
      </c>
      <c r="J26" s="77">
        <f t="shared" si="22"/>
        <v>6594.9700000006706</v>
      </c>
      <c r="K26" s="91">
        <f t="shared" si="23"/>
        <v>274.79041666669463</v>
      </c>
      <c r="L26" s="101"/>
    </row>
    <row r="27" spans="1:14">
      <c r="A27" s="78">
        <f t="shared" si="32"/>
        <v>21</v>
      </c>
      <c r="B27" s="74">
        <f t="shared" si="32"/>
        <v>46163</v>
      </c>
      <c r="C27" s="74">
        <f t="shared" si="2"/>
        <v>46163</v>
      </c>
      <c r="D27" s="75">
        <f t="shared" si="7"/>
        <v>0.29166666666666702</v>
      </c>
      <c r="E27" s="74">
        <f t="shared" si="8"/>
        <v>46164</v>
      </c>
      <c r="F27" s="75">
        <f t="shared" si="7"/>
        <v>0.29166666666666702</v>
      </c>
      <c r="G27" s="76">
        <f t="shared" si="13"/>
        <v>1</v>
      </c>
      <c r="H27" s="77">
        <f t="shared" si="29"/>
        <v>9707830.2400000002</v>
      </c>
      <c r="I27" s="77">
        <v>9713598.5099999998</v>
      </c>
      <c r="J27" s="77">
        <f t="shared" si="22"/>
        <v>5768.269999999553</v>
      </c>
      <c r="K27" s="91">
        <f t="shared" si="23"/>
        <v>240.34458333331472</v>
      </c>
      <c r="L27" s="101"/>
    </row>
    <row r="28" spans="1:14">
      <c r="A28" s="78">
        <f t="shared" si="32"/>
        <v>22</v>
      </c>
      <c r="B28" s="74">
        <f t="shared" si="32"/>
        <v>46164</v>
      </c>
      <c r="C28" s="74">
        <f t="shared" si="2"/>
        <v>46164</v>
      </c>
      <c r="D28" s="75">
        <f t="shared" si="7"/>
        <v>0.29166666666666702</v>
      </c>
      <c r="E28" s="74">
        <f t="shared" si="8"/>
        <v>46165</v>
      </c>
      <c r="F28" s="75">
        <f t="shared" si="7"/>
        <v>0.29166666666666702</v>
      </c>
      <c r="G28" s="76">
        <f t="shared" si="13"/>
        <v>1</v>
      </c>
      <c r="H28" s="77">
        <f t="shared" si="29"/>
        <v>9713598.5099999998</v>
      </c>
      <c r="I28" s="77">
        <v>9719666.2699999996</v>
      </c>
      <c r="J28" s="77">
        <f t="shared" si="22"/>
        <v>6067.7599999997765</v>
      </c>
      <c r="K28" s="91">
        <f t="shared" si="23"/>
        <v>252.82333333332403</v>
      </c>
      <c r="L28" s="101"/>
    </row>
    <row r="29" spans="1:14">
      <c r="A29" s="78">
        <f t="shared" si="32"/>
        <v>23</v>
      </c>
      <c r="B29" s="74">
        <f t="shared" si="32"/>
        <v>46165</v>
      </c>
      <c r="C29" s="74">
        <f t="shared" si="2"/>
        <v>46165</v>
      </c>
      <c r="D29" s="75">
        <f t="shared" si="7"/>
        <v>0.29166666666666702</v>
      </c>
      <c r="E29" s="74">
        <f t="shared" si="8"/>
        <v>46166</v>
      </c>
      <c r="F29" s="75">
        <f t="shared" si="7"/>
        <v>0.29166666666666702</v>
      </c>
      <c r="G29" s="76">
        <f t="shared" si="13"/>
        <v>1</v>
      </c>
      <c r="H29" s="77">
        <f t="shared" si="29"/>
        <v>9719666.2699999996</v>
      </c>
      <c r="I29" s="77">
        <v>9724475.2100000009</v>
      </c>
      <c r="J29" s="77">
        <f t="shared" si="22"/>
        <v>4808.9400000013411</v>
      </c>
      <c r="K29" s="91">
        <f t="shared" si="23"/>
        <v>200.37250000005588</v>
      </c>
      <c r="L29" s="101"/>
    </row>
    <row r="30" spans="1:14">
      <c r="A30" s="78">
        <f t="shared" si="32"/>
        <v>24</v>
      </c>
      <c r="B30" s="74">
        <f t="shared" si="32"/>
        <v>46166</v>
      </c>
      <c r="C30" s="74">
        <f t="shared" si="2"/>
        <v>46166</v>
      </c>
      <c r="D30" s="75">
        <f t="shared" si="7"/>
        <v>0.29166666666666702</v>
      </c>
      <c r="E30" s="74">
        <f t="shared" si="8"/>
        <v>46167</v>
      </c>
      <c r="F30" s="75">
        <f t="shared" si="7"/>
        <v>0.29166666666666702</v>
      </c>
      <c r="G30" s="76">
        <f t="shared" si="13"/>
        <v>1</v>
      </c>
      <c r="H30" s="77">
        <f t="shared" ref="H30:H32" si="33">I29</f>
        <v>9724475.2100000009</v>
      </c>
      <c r="I30" s="77">
        <v>9724475.2100000009</v>
      </c>
      <c r="J30" s="77">
        <f t="shared" ref="J30" si="34">I30-H30</f>
        <v>0</v>
      </c>
      <c r="K30" s="91">
        <f t="shared" ref="K30" si="35">J30/24</f>
        <v>0</v>
      </c>
      <c r="L30" s="101" t="s">
        <v>164</v>
      </c>
    </row>
    <row r="31" spans="1:14">
      <c r="A31" s="78">
        <f t="shared" si="32"/>
        <v>25</v>
      </c>
      <c r="B31" s="74">
        <f t="shared" si="32"/>
        <v>46167</v>
      </c>
      <c r="C31" s="74">
        <f t="shared" si="2"/>
        <v>46167</v>
      </c>
      <c r="D31" s="75">
        <f t="shared" si="7"/>
        <v>0.29166666666666702</v>
      </c>
      <c r="E31" s="74">
        <f t="shared" si="8"/>
        <v>46168</v>
      </c>
      <c r="F31" s="75">
        <f t="shared" si="7"/>
        <v>0.29166666666666702</v>
      </c>
      <c r="G31" s="76">
        <f t="shared" si="13"/>
        <v>1</v>
      </c>
      <c r="H31" s="77">
        <f t="shared" si="33"/>
        <v>9724475.2100000009</v>
      </c>
      <c r="I31" s="77">
        <v>9730977.2400000002</v>
      </c>
      <c r="J31" s="77">
        <f t="shared" si="22"/>
        <v>6502.0299999993294</v>
      </c>
      <c r="K31" s="91">
        <f t="shared" si="23"/>
        <v>270.91791666663875</v>
      </c>
      <c r="L31" s="529"/>
    </row>
    <row r="32" spans="1:14">
      <c r="A32" s="78">
        <f t="shared" si="32"/>
        <v>26</v>
      </c>
      <c r="B32" s="74">
        <f t="shared" si="32"/>
        <v>46168</v>
      </c>
      <c r="C32" s="74">
        <f t="shared" si="2"/>
        <v>46168</v>
      </c>
      <c r="D32" s="75">
        <f t="shared" si="7"/>
        <v>0.29166666666666702</v>
      </c>
      <c r="E32" s="74">
        <f t="shared" si="8"/>
        <v>46169</v>
      </c>
      <c r="F32" s="75">
        <f t="shared" si="7"/>
        <v>0.29166666666666702</v>
      </c>
      <c r="G32" s="76">
        <f t="shared" si="13"/>
        <v>1</v>
      </c>
      <c r="H32" s="77">
        <f t="shared" si="33"/>
        <v>9730977.2400000002</v>
      </c>
      <c r="I32" s="77">
        <v>9736500.5500000007</v>
      </c>
      <c r="J32" s="77">
        <f t="shared" si="22"/>
        <v>5523.3100000005215</v>
      </c>
      <c r="K32" s="91">
        <f t="shared" si="23"/>
        <v>230.1379166666884</v>
      </c>
      <c r="L32" s="101"/>
    </row>
    <row r="33" spans="1:12">
      <c r="A33" s="78">
        <f t="shared" si="32"/>
        <v>27</v>
      </c>
      <c r="B33" s="74">
        <f t="shared" si="32"/>
        <v>46169</v>
      </c>
      <c r="C33" s="74">
        <f t="shared" si="2"/>
        <v>46169</v>
      </c>
      <c r="D33" s="75">
        <f t="shared" si="7"/>
        <v>0.29166666666666702</v>
      </c>
      <c r="E33" s="74">
        <f t="shared" si="8"/>
        <v>46170</v>
      </c>
      <c r="F33" s="75">
        <f t="shared" si="7"/>
        <v>0.29166666666666702</v>
      </c>
      <c r="G33" s="76">
        <f t="shared" si="13"/>
        <v>1</v>
      </c>
      <c r="H33" s="77">
        <f t="shared" ref="H33:H37" si="36">I32</f>
        <v>9736500.5500000007</v>
      </c>
      <c r="I33" s="77">
        <v>9736500.5500000007</v>
      </c>
      <c r="J33" s="77">
        <f t="shared" ref="J33" si="37">I33-H33</f>
        <v>0</v>
      </c>
      <c r="K33" s="91">
        <f t="shared" ref="K33" si="38">J33/24</f>
        <v>0</v>
      </c>
      <c r="L33" s="101" t="s">
        <v>164</v>
      </c>
    </row>
    <row r="34" spans="1:12">
      <c r="A34" s="78">
        <f t="shared" si="32"/>
        <v>28</v>
      </c>
      <c r="B34" s="74">
        <f t="shared" si="32"/>
        <v>46170</v>
      </c>
      <c r="C34" s="74">
        <f t="shared" si="2"/>
        <v>46170</v>
      </c>
      <c r="D34" s="75">
        <f t="shared" si="7"/>
        <v>0.29166666666666702</v>
      </c>
      <c r="E34" s="74">
        <f t="shared" si="8"/>
        <v>46171</v>
      </c>
      <c r="F34" s="75">
        <f t="shared" si="7"/>
        <v>0.29166666666666702</v>
      </c>
      <c r="G34" s="76">
        <f t="shared" si="13"/>
        <v>1</v>
      </c>
      <c r="H34" s="77">
        <f t="shared" si="36"/>
        <v>9736500.5500000007</v>
      </c>
      <c r="I34" s="200">
        <v>9742725.4000000004</v>
      </c>
      <c r="J34" s="77">
        <f t="shared" si="22"/>
        <v>6224.8499999996275</v>
      </c>
      <c r="K34" s="91">
        <f t="shared" si="23"/>
        <v>259.36874999998446</v>
      </c>
      <c r="L34" s="101"/>
    </row>
    <row r="35" spans="1:12">
      <c r="A35" s="78">
        <f t="shared" si="32"/>
        <v>29</v>
      </c>
      <c r="B35" s="74">
        <f t="shared" si="32"/>
        <v>46171</v>
      </c>
      <c r="C35" s="74">
        <f t="shared" si="2"/>
        <v>46171</v>
      </c>
      <c r="D35" s="75">
        <f t="shared" si="7"/>
        <v>0.29166666666666702</v>
      </c>
      <c r="E35" s="74">
        <f t="shared" si="8"/>
        <v>46172</v>
      </c>
      <c r="F35" s="75">
        <f t="shared" si="7"/>
        <v>0.29166666666666702</v>
      </c>
      <c r="G35" s="76">
        <f t="shared" si="13"/>
        <v>1</v>
      </c>
      <c r="H35" s="77">
        <f t="shared" si="36"/>
        <v>9742725.4000000004</v>
      </c>
      <c r="I35" s="200">
        <v>9748432.9199999999</v>
      </c>
      <c r="J35" s="77">
        <f t="shared" si="22"/>
        <v>5707.519999999553</v>
      </c>
      <c r="K35" s="91">
        <f t="shared" si="23"/>
        <v>237.81333333331472</v>
      </c>
      <c r="L35" s="101"/>
    </row>
    <row r="36" spans="1:12">
      <c r="A36" s="78">
        <f t="shared" si="32"/>
        <v>30</v>
      </c>
      <c r="B36" s="74">
        <f t="shared" si="32"/>
        <v>46172</v>
      </c>
      <c r="C36" s="74">
        <f t="shared" si="2"/>
        <v>46172</v>
      </c>
      <c r="D36" s="75">
        <f t="shared" si="7"/>
        <v>0.29166666666666702</v>
      </c>
      <c r="E36" s="74">
        <f t="shared" si="8"/>
        <v>46173</v>
      </c>
      <c r="F36" s="75">
        <f t="shared" si="7"/>
        <v>0.29166666666666702</v>
      </c>
      <c r="G36" s="76">
        <f t="shared" si="13"/>
        <v>1</v>
      </c>
      <c r="H36" s="77">
        <f t="shared" si="36"/>
        <v>9748432.9199999999</v>
      </c>
      <c r="I36" s="200">
        <v>9754321.2799999993</v>
      </c>
      <c r="J36" s="77">
        <f t="shared" si="22"/>
        <v>5888.359999999404</v>
      </c>
      <c r="K36" s="91">
        <f t="shared" si="23"/>
        <v>245.34833333330849</v>
      </c>
      <c r="L36" s="101"/>
    </row>
    <row r="37" spans="1:12">
      <c r="A37" s="78">
        <f t="shared" si="32"/>
        <v>31</v>
      </c>
      <c r="B37" s="74">
        <f t="shared" si="32"/>
        <v>46173</v>
      </c>
      <c r="C37" s="74">
        <f t="shared" ref="C37" si="39">B37</f>
        <v>46173</v>
      </c>
      <c r="D37" s="75">
        <f t="shared" si="7"/>
        <v>0.29166666666666702</v>
      </c>
      <c r="E37" s="74">
        <f t="shared" ref="E37" si="40">C37+1</f>
        <v>46174</v>
      </c>
      <c r="F37" s="75">
        <f t="shared" si="7"/>
        <v>0.29166666666666702</v>
      </c>
      <c r="G37" s="76">
        <f t="shared" ref="G37" si="41">IFERROR(((E37-C37)+(F37-D37)),"")</f>
        <v>1</v>
      </c>
      <c r="H37" s="77">
        <f t="shared" si="36"/>
        <v>9754321.2799999993</v>
      </c>
      <c r="I37" s="200">
        <v>9754321.2799999993</v>
      </c>
      <c r="J37" s="77">
        <f t="shared" ref="J37" si="42">I37-H37</f>
        <v>0</v>
      </c>
      <c r="K37" s="91">
        <f t="shared" ref="K37" si="43">J37/24</f>
        <v>0</v>
      </c>
      <c r="L37" s="616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118982.41000000015</v>
      </c>
      <c r="K39" s="93">
        <f>AVERAGE(K7:K38)</f>
        <v>159.92259408602169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7.6153616231438903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2" priority="2" operator="equal">
      <formula>"APC"</formula>
    </cfRule>
  </conditionalFormatting>
  <conditionalFormatting sqref="F11:F20">
    <cfRule type="cellIs" dxfId="21" priority="1" operator="equal">
      <formula>"APC"</formula>
    </cfRule>
  </conditionalFormatting>
  <hyperlinks>
    <hyperlink ref="L2" location="'Summary sales'!A1" display="SUMMARY" xr:uid="{00000000-0004-0000-1B00-000000000000}"/>
  </hyperlinks>
  <pageMargins left="0.7" right="0.7" top="0.75" bottom="0.75" header="0.3" footer="0.3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0"/>
  <sheetViews>
    <sheetView zoomScale="80" zoomScaleNormal="80" zoomScaleSheetLayoutView="50" workbookViewId="0">
      <pane ySplit="6" topLeftCell="A26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6.109375" style="1" customWidth="1"/>
    <col min="9" max="9" width="15.33203125" style="1" customWidth="1"/>
    <col min="10" max="10" width="13.5546875" style="1" customWidth="1"/>
    <col min="11" max="11" width="9.88671875" style="1" customWidth="1"/>
    <col min="12" max="12" width="44.664062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162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2">
      <c r="B3" s="5"/>
      <c r="C3" s="6" t="str">
        <f>'Summary sales'!A3</f>
        <v>Bulan Mei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46143</v>
      </c>
      <c r="D4" s="5"/>
      <c r="E4" s="5"/>
      <c r="F4" s="5"/>
      <c r="G4" s="5"/>
      <c r="H4" s="5"/>
      <c r="I4" s="5"/>
      <c r="J4" s="5" t="s">
        <v>148</v>
      </c>
      <c r="K4" s="28">
        <f>MAX(K7:K38)</f>
        <v>81.948333333324015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B7</f>
        <v>46143</v>
      </c>
      <c r="D7" s="75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77">
        <v>9585021.2400000002</v>
      </c>
      <c r="I7" s="77">
        <v>9585021.2400000002</v>
      </c>
      <c r="J7" s="77">
        <f t="shared" ref="J7" si="0">I7-H7</f>
        <v>0</v>
      </c>
      <c r="K7" s="91">
        <f t="shared" ref="K7" si="1">J7/24</f>
        <v>0</v>
      </c>
      <c r="L7" s="560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" si="2">B8</f>
        <v>46144</v>
      </c>
      <c r="D8" s="75">
        <v>0.29166666666666702</v>
      </c>
      <c r="E8" s="74">
        <f t="shared" ref="E8" si="3">C8+1</f>
        <v>46145</v>
      </c>
      <c r="F8" s="75">
        <v>0.29166666666666702</v>
      </c>
      <c r="G8" s="76">
        <f>IFERROR(((E8-C8)+(F8-D8)),"")</f>
        <v>1</v>
      </c>
      <c r="H8" s="77">
        <f t="shared" ref="H8:H37" si="4">I7</f>
        <v>9585021.2400000002</v>
      </c>
      <c r="I8" s="77">
        <v>9585021.2400000002</v>
      </c>
      <c r="J8" s="77">
        <f t="shared" ref="J8" si="5">I8-H8</f>
        <v>0</v>
      </c>
      <c r="K8" s="91">
        <f t="shared" ref="K8" si="6">J8/24</f>
        <v>0</v>
      </c>
      <c r="L8" s="560" t="s">
        <v>164</v>
      </c>
    </row>
    <row r="9" spans="1:12">
      <c r="A9" s="78">
        <f t="shared" ref="A9:A37" si="7">A8+1</f>
        <v>3</v>
      </c>
      <c r="B9" s="74">
        <f t="shared" ref="B9:B37" si="8">B8+1</f>
        <v>46145</v>
      </c>
      <c r="C9" s="74">
        <f t="shared" ref="C9:C30" si="9">B9</f>
        <v>46145</v>
      </c>
      <c r="D9" s="75">
        <v>0.29166666666666702</v>
      </c>
      <c r="E9" s="74">
        <f t="shared" ref="E9:E15" si="10">C9+1</f>
        <v>46146</v>
      </c>
      <c r="F9" s="75">
        <v>0.29166666666666702</v>
      </c>
      <c r="G9" s="76">
        <f t="shared" ref="G9:G30" si="11">IFERROR(((E9-C9)+(F9-D9)),"")</f>
        <v>1</v>
      </c>
      <c r="H9" s="77">
        <f t="shared" si="4"/>
        <v>9585021.2400000002</v>
      </c>
      <c r="I9" s="77">
        <v>9585854.3399999999</v>
      </c>
      <c r="J9" s="77">
        <f t="shared" ref="J9" si="12">I9-H9</f>
        <v>833.09999999962747</v>
      </c>
      <c r="K9" s="91">
        <f t="shared" ref="K9" si="13">J9/24</f>
        <v>34.71249999998448</v>
      </c>
      <c r="L9" s="36"/>
    </row>
    <row r="10" spans="1:12">
      <c r="A10" s="78">
        <f t="shared" si="7"/>
        <v>4</v>
      </c>
      <c r="B10" s="74">
        <f t="shared" si="8"/>
        <v>46146</v>
      </c>
      <c r="C10" s="74">
        <f t="shared" si="9"/>
        <v>46146</v>
      </c>
      <c r="D10" s="75">
        <v>0.29166666666666702</v>
      </c>
      <c r="E10" s="74">
        <f t="shared" si="10"/>
        <v>46147</v>
      </c>
      <c r="F10" s="75">
        <v>0.29166666666666702</v>
      </c>
      <c r="G10" s="76">
        <f t="shared" si="11"/>
        <v>1</v>
      </c>
      <c r="H10" s="77">
        <f t="shared" si="4"/>
        <v>9585854.3399999999</v>
      </c>
      <c r="I10" s="77">
        <v>9587821.0999999996</v>
      </c>
      <c r="J10" s="77">
        <f t="shared" ref="J10" si="14">I10-H10</f>
        <v>1966.7599999997765</v>
      </c>
      <c r="K10" s="91">
        <f t="shared" ref="K10" si="15">J10/24</f>
        <v>81.948333333324015</v>
      </c>
      <c r="L10" s="36"/>
    </row>
    <row r="11" spans="1:12">
      <c r="A11" s="78">
        <f t="shared" si="7"/>
        <v>5</v>
      </c>
      <c r="B11" s="74">
        <f t="shared" si="8"/>
        <v>46147</v>
      </c>
      <c r="C11" s="74">
        <f t="shared" si="9"/>
        <v>46147</v>
      </c>
      <c r="D11" s="75">
        <v>0.29166666666666702</v>
      </c>
      <c r="E11" s="74">
        <f t="shared" si="10"/>
        <v>46148</v>
      </c>
      <c r="F11" s="75">
        <v>0.29166666666666702</v>
      </c>
      <c r="G11" s="76">
        <f t="shared" si="11"/>
        <v>1</v>
      </c>
      <c r="H11" s="77">
        <f t="shared" si="4"/>
        <v>9587821.0999999996</v>
      </c>
      <c r="I11" s="77">
        <v>9589691.4199999999</v>
      </c>
      <c r="J11" s="77">
        <f t="shared" ref="J11" si="16">I11-H11</f>
        <v>1870.320000000298</v>
      </c>
      <c r="K11" s="91">
        <f t="shared" ref="K11" si="17">J11/24</f>
        <v>77.930000000012413</v>
      </c>
      <c r="L11" s="36"/>
    </row>
    <row r="12" spans="1:12">
      <c r="A12" s="78">
        <f t="shared" si="7"/>
        <v>6</v>
      </c>
      <c r="B12" s="74">
        <f t="shared" si="8"/>
        <v>46148</v>
      </c>
      <c r="C12" s="74">
        <f t="shared" si="9"/>
        <v>46148</v>
      </c>
      <c r="D12" s="75">
        <v>0.29166666666666702</v>
      </c>
      <c r="E12" s="74">
        <f t="shared" si="10"/>
        <v>46149</v>
      </c>
      <c r="F12" s="75">
        <v>0.29166666666666702</v>
      </c>
      <c r="G12" s="76">
        <f t="shared" si="11"/>
        <v>1</v>
      </c>
      <c r="H12" s="77">
        <f t="shared" si="4"/>
        <v>9589691.4199999999</v>
      </c>
      <c r="I12" s="77">
        <v>9591222.6600000001</v>
      </c>
      <c r="J12" s="77">
        <f t="shared" ref="J12" si="18">I12-H12</f>
        <v>1531.2400000002235</v>
      </c>
      <c r="K12" s="91">
        <f t="shared" ref="K12" si="19">J12/24</f>
        <v>63.801666666675978</v>
      </c>
      <c r="L12" s="36"/>
    </row>
    <row r="13" spans="1:12">
      <c r="A13" s="78">
        <f t="shared" si="7"/>
        <v>7</v>
      </c>
      <c r="B13" s="74">
        <f t="shared" si="8"/>
        <v>46149</v>
      </c>
      <c r="C13" s="74">
        <f t="shared" si="9"/>
        <v>46149</v>
      </c>
      <c r="D13" s="75">
        <v>0.29166666666666702</v>
      </c>
      <c r="E13" s="74">
        <f t="shared" si="10"/>
        <v>46150</v>
      </c>
      <c r="F13" s="75">
        <v>0.29166666666666702</v>
      </c>
      <c r="G13" s="76">
        <f t="shared" si="11"/>
        <v>1</v>
      </c>
      <c r="H13" s="77">
        <f t="shared" si="4"/>
        <v>9591222.6600000001</v>
      </c>
      <c r="I13" s="77">
        <v>9592951.9499999993</v>
      </c>
      <c r="J13" s="77">
        <f t="shared" ref="J13" si="20">I13-H13</f>
        <v>1729.2899999991059</v>
      </c>
      <c r="K13" s="91">
        <f t="shared" ref="K13" si="21">J13/24</f>
        <v>72.053749999962747</v>
      </c>
      <c r="L13" s="36"/>
    </row>
    <row r="14" spans="1:12">
      <c r="A14" s="78">
        <f t="shared" si="7"/>
        <v>8</v>
      </c>
      <c r="B14" s="74">
        <f t="shared" si="8"/>
        <v>46150</v>
      </c>
      <c r="C14" s="74">
        <f t="shared" si="9"/>
        <v>46150</v>
      </c>
      <c r="D14" s="75">
        <v>0.29166666666666702</v>
      </c>
      <c r="E14" s="74">
        <f t="shared" si="10"/>
        <v>46151</v>
      </c>
      <c r="F14" s="75">
        <v>0.29166666666666702</v>
      </c>
      <c r="G14" s="76">
        <f t="shared" si="11"/>
        <v>1</v>
      </c>
      <c r="H14" s="77">
        <f t="shared" si="4"/>
        <v>9592951.9499999993</v>
      </c>
      <c r="I14" s="77">
        <v>9594676.2100000009</v>
      </c>
      <c r="J14" s="77">
        <f t="shared" ref="J14" si="22">I14-H14</f>
        <v>1724.2600000016391</v>
      </c>
      <c r="K14" s="91">
        <f t="shared" ref="K14" si="23">J14/24</f>
        <v>71.844166666734964</v>
      </c>
      <c r="L14" s="36"/>
    </row>
    <row r="15" spans="1:12">
      <c r="A15" s="78">
        <f t="shared" si="7"/>
        <v>9</v>
      </c>
      <c r="B15" s="74">
        <f t="shared" si="8"/>
        <v>46151</v>
      </c>
      <c r="C15" s="74">
        <f t="shared" si="9"/>
        <v>46151</v>
      </c>
      <c r="D15" s="75">
        <v>0.29166666666666702</v>
      </c>
      <c r="E15" s="74">
        <f t="shared" si="10"/>
        <v>46152</v>
      </c>
      <c r="F15" s="75">
        <v>0.29166666666666702</v>
      </c>
      <c r="G15" s="76">
        <f t="shared" si="11"/>
        <v>1</v>
      </c>
      <c r="H15" s="77">
        <f t="shared" si="4"/>
        <v>9594676.2100000009</v>
      </c>
      <c r="I15" s="77">
        <v>9595424.8200000003</v>
      </c>
      <c r="J15" s="77">
        <f t="shared" ref="J15:J36" si="24">I15-H15</f>
        <v>748.60999999940395</v>
      </c>
      <c r="K15" s="91">
        <f t="shared" ref="K15:K36" si="25">J15/24</f>
        <v>31.192083333308499</v>
      </c>
      <c r="L15" s="36"/>
    </row>
    <row r="16" spans="1:12">
      <c r="A16" s="78">
        <f t="shared" si="7"/>
        <v>10</v>
      </c>
      <c r="B16" s="74">
        <f t="shared" si="8"/>
        <v>46152</v>
      </c>
      <c r="C16" s="74">
        <f t="shared" si="9"/>
        <v>46152</v>
      </c>
      <c r="D16" s="75">
        <v>0.29166666666666702</v>
      </c>
      <c r="E16" s="74">
        <f t="shared" ref="E16:E34" si="26">C16+1</f>
        <v>46153</v>
      </c>
      <c r="F16" s="75">
        <v>0.29166666666666702</v>
      </c>
      <c r="G16" s="76">
        <f t="shared" si="11"/>
        <v>1</v>
      </c>
      <c r="H16" s="77">
        <f t="shared" si="4"/>
        <v>9595424.8200000003</v>
      </c>
      <c r="I16" s="77">
        <v>9596036.5600000005</v>
      </c>
      <c r="J16" s="77">
        <f t="shared" si="24"/>
        <v>611.74000000022352</v>
      </c>
      <c r="K16" s="91">
        <f t="shared" si="25"/>
        <v>25.489166666675981</v>
      </c>
      <c r="L16" s="36"/>
    </row>
    <row r="17" spans="1:14">
      <c r="A17" s="78">
        <f t="shared" si="7"/>
        <v>11</v>
      </c>
      <c r="B17" s="74">
        <f t="shared" si="8"/>
        <v>46153</v>
      </c>
      <c r="C17" s="74">
        <f t="shared" si="9"/>
        <v>46153</v>
      </c>
      <c r="D17" s="75">
        <v>0.29166666666666702</v>
      </c>
      <c r="E17" s="74">
        <f t="shared" si="26"/>
        <v>46154</v>
      </c>
      <c r="F17" s="75">
        <v>0.29166666666666702</v>
      </c>
      <c r="G17" s="76">
        <f t="shared" si="11"/>
        <v>1</v>
      </c>
      <c r="H17" s="77">
        <f t="shared" si="4"/>
        <v>9596036.5600000005</v>
      </c>
      <c r="I17" s="77">
        <v>9597928.6400000006</v>
      </c>
      <c r="J17" s="77">
        <f t="shared" si="24"/>
        <v>1892.0800000000745</v>
      </c>
      <c r="K17" s="91">
        <f t="shared" si="25"/>
        <v>78.836666666669771</v>
      </c>
      <c r="L17" s="36"/>
    </row>
    <row r="18" spans="1:14">
      <c r="A18" s="78">
        <f t="shared" si="7"/>
        <v>12</v>
      </c>
      <c r="B18" s="74">
        <f t="shared" si="8"/>
        <v>46154</v>
      </c>
      <c r="C18" s="74">
        <f t="shared" si="9"/>
        <v>46154</v>
      </c>
      <c r="D18" s="75">
        <v>0.29166666666666702</v>
      </c>
      <c r="E18" s="74">
        <f t="shared" si="26"/>
        <v>46155</v>
      </c>
      <c r="F18" s="75">
        <v>0.29166666666666702</v>
      </c>
      <c r="G18" s="76">
        <f t="shared" si="11"/>
        <v>1</v>
      </c>
      <c r="H18" s="77">
        <f t="shared" si="4"/>
        <v>9597928.6400000006</v>
      </c>
      <c r="I18" s="77">
        <v>9599732.6500000004</v>
      </c>
      <c r="J18" s="77">
        <f t="shared" si="24"/>
        <v>1804.0099999997765</v>
      </c>
      <c r="K18" s="91">
        <f t="shared" si="25"/>
        <v>75.167083333324015</v>
      </c>
      <c r="L18" s="36"/>
      <c r="N18" s="3"/>
    </row>
    <row r="19" spans="1:14">
      <c r="A19" s="78">
        <f t="shared" si="7"/>
        <v>13</v>
      </c>
      <c r="B19" s="74">
        <f t="shared" si="8"/>
        <v>46155</v>
      </c>
      <c r="C19" s="74">
        <f t="shared" si="9"/>
        <v>46155</v>
      </c>
      <c r="D19" s="75">
        <v>0.29166666666666702</v>
      </c>
      <c r="E19" s="74">
        <f t="shared" si="26"/>
        <v>46156</v>
      </c>
      <c r="F19" s="75">
        <v>0.29166666666666702</v>
      </c>
      <c r="G19" s="76">
        <f t="shared" si="11"/>
        <v>1</v>
      </c>
      <c r="H19" s="77">
        <f t="shared" si="4"/>
        <v>9599732.6500000004</v>
      </c>
      <c r="I19" s="77">
        <v>9600733.6199999992</v>
      </c>
      <c r="J19" s="77">
        <f t="shared" si="24"/>
        <v>1000.9699999988079</v>
      </c>
      <c r="K19" s="91">
        <f t="shared" si="25"/>
        <v>41.707083333283663</v>
      </c>
      <c r="L19" s="36"/>
    </row>
    <row r="20" spans="1:14">
      <c r="A20" s="78">
        <f t="shared" si="7"/>
        <v>14</v>
      </c>
      <c r="B20" s="74">
        <f t="shared" si="8"/>
        <v>46156</v>
      </c>
      <c r="C20" s="74">
        <f t="shared" si="9"/>
        <v>46156</v>
      </c>
      <c r="D20" s="75">
        <v>0.29166666666666702</v>
      </c>
      <c r="E20" s="74">
        <f t="shared" si="26"/>
        <v>46157</v>
      </c>
      <c r="F20" s="75">
        <v>0.29166666666666702</v>
      </c>
      <c r="G20" s="76">
        <f t="shared" si="11"/>
        <v>1</v>
      </c>
      <c r="H20" s="77">
        <f t="shared" si="4"/>
        <v>9600733.6199999992</v>
      </c>
      <c r="I20" s="77">
        <v>9601317.1099999994</v>
      </c>
      <c r="J20" s="77">
        <f t="shared" si="24"/>
        <v>583.49000000022352</v>
      </c>
      <c r="K20" s="91">
        <f t="shared" si="25"/>
        <v>24.312083333342645</v>
      </c>
      <c r="L20" s="36"/>
    </row>
    <row r="21" spans="1:14">
      <c r="A21" s="78">
        <f t="shared" si="7"/>
        <v>15</v>
      </c>
      <c r="B21" s="74">
        <f t="shared" si="8"/>
        <v>46157</v>
      </c>
      <c r="C21" s="74">
        <f t="shared" si="9"/>
        <v>46157</v>
      </c>
      <c r="D21" s="75">
        <v>0.29166666666666702</v>
      </c>
      <c r="E21" s="74">
        <f t="shared" si="26"/>
        <v>46158</v>
      </c>
      <c r="F21" s="75">
        <v>0.29166666666666702</v>
      </c>
      <c r="G21" s="76">
        <f t="shared" si="11"/>
        <v>1</v>
      </c>
      <c r="H21" s="77">
        <f t="shared" si="4"/>
        <v>9601317.1099999994</v>
      </c>
      <c r="I21" s="77">
        <v>9603267.6799999997</v>
      </c>
      <c r="J21" s="77">
        <f t="shared" si="24"/>
        <v>1950.570000000298</v>
      </c>
      <c r="K21" s="91">
        <f t="shared" si="25"/>
        <v>81.273750000012413</v>
      </c>
      <c r="L21" s="36"/>
    </row>
    <row r="22" spans="1:14">
      <c r="A22" s="78">
        <f t="shared" si="7"/>
        <v>16</v>
      </c>
      <c r="B22" s="74">
        <f t="shared" si="8"/>
        <v>46158</v>
      </c>
      <c r="C22" s="74">
        <f t="shared" si="9"/>
        <v>46158</v>
      </c>
      <c r="D22" s="75">
        <v>0.29166666666666702</v>
      </c>
      <c r="E22" s="74">
        <f t="shared" si="26"/>
        <v>46159</v>
      </c>
      <c r="F22" s="75">
        <v>0.29166666666666702</v>
      </c>
      <c r="G22" s="76">
        <f t="shared" si="11"/>
        <v>1</v>
      </c>
      <c r="H22" s="77">
        <f t="shared" si="4"/>
        <v>9603267.6799999997</v>
      </c>
      <c r="I22" s="77">
        <v>9604125.6799999997</v>
      </c>
      <c r="J22" s="77">
        <f t="shared" si="24"/>
        <v>858</v>
      </c>
      <c r="K22" s="91">
        <f t="shared" si="25"/>
        <v>35.75</v>
      </c>
      <c r="L22" s="36"/>
    </row>
    <row r="23" spans="1:14">
      <c r="A23" s="78">
        <f t="shared" si="7"/>
        <v>17</v>
      </c>
      <c r="B23" s="74">
        <f t="shared" si="8"/>
        <v>46159</v>
      </c>
      <c r="C23" s="74">
        <f t="shared" si="9"/>
        <v>46159</v>
      </c>
      <c r="D23" s="75">
        <v>0.29166666666666702</v>
      </c>
      <c r="E23" s="74">
        <f t="shared" si="26"/>
        <v>46160</v>
      </c>
      <c r="F23" s="75">
        <v>0.29166666666666702</v>
      </c>
      <c r="G23" s="76">
        <f t="shared" si="11"/>
        <v>1</v>
      </c>
      <c r="H23" s="77">
        <f t="shared" si="4"/>
        <v>9604125.6799999997</v>
      </c>
      <c r="I23" s="77">
        <v>9604648.9000000004</v>
      </c>
      <c r="J23" s="77">
        <f t="shared" si="24"/>
        <v>523.22000000067055</v>
      </c>
      <c r="K23" s="91">
        <f t="shared" si="25"/>
        <v>21.800833333361272</v>
      </c>
      <c r="L23" s="36"/>
    </row>
    <row r="24" spans="1:14">
      <c r="A24" s="78">
        <f t="shared" si="7"/>
        <v>18</v>
      </c>
      <c r="B24" s="74">
        <f t="shared" si="8"/>
        <v>46160</v>
      </c>
      <c r="C24" s="74">
        <f t="shared" si="9"/>
        <v>46160</v>
      </c>
      <c r="D24" s="75">
        <v>0.29166666666666702</v>
      </c>
      <c r="E24" s="74">
        <f t="shared" si="26"/>
        <v>46161</v>
      </c>
      <c r="F24" s="75">
        <v>0.29166666666666702</v>
      </c>
      <c r="G24" s="76">
        <f t="shared" si="11"/>
        <v>1</v>
      </c>
      <c r="H24" s="77">
        <f t="shared" si="4"/>
        <v>9604648.9000000004</v>
      </c>
      <c r="I24" s="77">
        <v>9606513.3100000005</v>
      </c>
      <c r="J24" s="77">
        <f t="shared" si="24"/>
        <v>1864.410000000149</v>
      </c>
      <c r="K24" s="91">
        <f t="shared" si="25"/>
        <v>77.683750000006214</v>
      </c>
      <c r="L24" s="36"/>
    </row>
    <row r="25" spans="1:14">
      <c r="A25" s="78">
        <f t="shared" si="7"/>
        <v>19</v>
      </c>
      <c r="B25" s="74">
        <f t="shared" si="8"/>
        <v>46161</v>
      </c>
      <c r="C25" s="74">
        <f t="shared" si="9"/>
        <v>46161</v>
      </c>
      <c r="D25" s="75">
        <v>0.29166666666666702</v>
      </c>
      <c r="E25" s="74">
        <f t="shared" si="26"/>
        <v>46162</v>
      </c>
      <c r="F25" s="75">
        <v>0.29166666666666702</v>
      </c>
      <c r="G25" s="76">
        <f t="shared" si="11"/>
        <v>1</v>
      </c>
      <c r="H25" s="77">
        <f t="shared" si="4"/>
        <v>9606513.3100000005</v>
      </c>
      <c r="I25" s="77">
        <v>9608179.9499999993</v>
      </c>
      <c r="J25" s="77">
        <f t="shared" si="24"/>
        <v>1666.6399999987334</v>
      </c>
      <c r="K25" s="91">
        <f t="shared" si="25"/>
        <v>69.443333333280563</v>
      </c>
      <c r="L25" s="36"/>
    </row>
    <row r="26" spans="1:14">
      <c r="A26" s="78">
        <f t="shared" si="7"/>
        <v>20</v>
      </c>
      <c r="B26" s="74">
        <f t="shared" si="8"/>
        <v>46162</v>
      </c>
      <c r="C26" s="74">
        <f t="shared" si="9"/>
        <v>46162</v>
      </c>
      <c r="D26" s="75">
        <v>0.29166666666666702</v>
      </c>
      <c r="E26" s="74">
        <f t="shared" si="26"/>
        <v>46163</v>
      </c>
      <c r="F26" s="75">
        <v>0.29166666666666702</v>
      </c>
      <c r="G26" s="76">
        <f t="shared" si="11"/>
        <v>1</v>
      </c>
      <c r="H26" s="77">
        <f t="shared" si="4"/>
        <v>9608179.9499999993</v>
      </c>
      <c r="I26" s="77">
        <v>9609880.0700000003</v>
      </c>
      <c r="J26" s="77">
        <f t="shared" si="24"/>
        <v>1700.1200000010431</v>
      </c>
      <c r="K26" s="91">
        <f t="shared" si="25"/>
        <v>70.838333333376795</v>
      </c>
      <c r="L26" s="36"/>
    </row>
    <row r="27" spans="1:14">
      <c r="A27" s="78">
        <f t="shared" si="7"/>
        <v>21</v>
      </c>
      <c r="B27" s="74">
        <f t="shared" si="8"/>
        <v>46163</v>
      </c>
      <c r="C27" s="74">
        <f t="shared" si="9"/>
        <v>46163</v>
      </c>
      <c r="D27" s="75">
        <v>0.29166666666666702</v>
      </c>
      <c r="E27" s="74">
        <f t="shared" si="26"/>
        <v>46164</v>
      </c>
      <c r="F27" s="75">
        <v>0.29166666666666702</v>
      </c>
      <c r="G27" s="76">
        <f t="shared" si="11"/>
        <v>1</v>
      </c>
      <c r="H27" s="77">
        <f t="shared" si="4"/>
        <v>9609880.0700000003</v>
      </c>
      <c r="I27" s="77">
        <v>9611532.6500000004</v>
      </c>
      <c r="J27" s="77">
        <f t="shared" si="24"/>
        <v>1652.5800000000745</v>
      </c>
      <c r="K27" s="91">
        <f t="shared" si="25"/>
        <v>68.8575000000031</v>
      </c>
      <c r="L27" s="36"/>
    </row>
    <row r="28" spans="1:14">
      <c r="A28" s="78">
        <f t="shared" si="7"/>
        <v>22</v>
      </c>
      <c r="B28" s="74">
        <f t="shared" si="8"/>
        <v>46164</v>
      </c>
      <c r="C28" s="74">
        <f t="shared" si="9"/>
        <v>46164</v>
      </c>
      <c r="D28" s="75">
        <v>0.29166666666666702</v>
      </c>
      <c r="E28" s="74">
        <f t="shared" si="26"/>
        <v>46165</v>
      </c>
      <c r="F28" s="75">
        <v>0.29166666666666702</v>
      </c>
      <c r="G28" s="76">
        <f t="shared" si="11"/>
        <v>1</v>
      </c>
      <c r="H28" s="77">
        <f t="shared" si="4"/>
        <v>9611532.6500000004</v>
      </c>
      <c r="I28" s="77">
        <v>9613222.1400000006</v>
      </c>
      <c r="J28" s="77">
        <f t="shared" si="24"/>
        <v>1689.4900000002235</v>
      </c>
      <c r="K28" s="91">
        <f t="shared" si="25"/>
        <v>70.395416666675985</v>
      </c>
      <c r="L28" s="36"/>
    </row>
    <row r="29" spans="1:14">
      <c r="A29" s="78">
        <f t="shared" si="7"/>
        <v>23</v>
      </c>
      <c r="B29" s="74">
        <f t="shared" si="8"/>
        <v>46165</v>
      </c>
      <c r="C29" s="74">
        <f t="shared" si="9"/>
        <v>46165</v>
      </c>
      <c r="D29" s="75">
        <v>0.29166666666666702</v>
      </c>
      <c r="E29" s="74">
        <f t="shared" si="26"/>
        <v>46166</v>
      </c>
      <c r="F29" s="75">
        <v>0.29166666666666702</v>
      </c>
      <c r="G29" s="76">
        <f t="shared" si="11"/>
        <v>1</v>
      </c>
      <c r="H29" s="77">
        <f t="shared" si="4"/>
        <v>9613222.1400000006</v>
      </c>
      <c r="I29" s="77">
        <v>9614105.8699999992</v>
      </c>
      <c r="J29" s="77">
        <f t="shared" si="24"/>
        <v>883.72999999858439</v>
      </c>
      <c r="K29" s="91">
        <f t="shared" si="25"/>
        <v>36.82208333327435</v>
      </c>
      <c r="L29" s="36"/>
    </row>
    <row r="30" spans="1:14">
      <c r="A30" s="78">
        <f t="shared" si="7"/>
        <v>24</v>
      </c>
      <c r="B30" s="74">
        <f t="shared" si="8"/>
        <v>46166</v>
      </c>
      <c r="C30" s="74">
        <f t="shared" si="9"/>
        <v>46166</v>
      </c>
      <c r="D30" s="75">
        <v>0.29166666666666702</v>
      </c>
      <c r="E30" s="74">
        <f t="shared" si="26"/>
        <v>46167</v>
      </c>
      <c r="F30" s="75">
        <v>0.29166666666666702</v>
      </c>
      <c r="G30" s="76">
        <f t="shared" si="11"/>
        <v>1</v>
      </c>
      <c r="H30" s="77">
        <f t="shared" si="4"/>
        <v>9614105.8699999992</v>
      </c>
      <c r="I30" s="77">
        <v>9614670.3200000003</v>
      </c>
      <c r="J30" s="77">
        <f t="shared" si="24"/>
        <v>564.45000000111759</v>
      </c>
      <c r="K30" s="91">
        <f t="shared" si="25"/>
        <v>23.518750000046566</v>
      </c>
      <c r="L30" s="36"/>
    </row>
    <row r="31" spans="1:14">
      <c r="A31" s="78">
        <f t="shared" si="7"/>
        <v>25</v>
      </c>
      <c r="B31" s="74">
        <f t="shared" si="8"/>
        <v>46167</v>
      </c>
      <c r="C31" s="74">
        <f t="shared" ref="C31:C34" si="27">B31</f>
        <v>46167</v>
      </c>
      <c r="D31" s="75">
        <v>0.29166666666666702</v>
      </c>
      <c r="E31" s="74">
        <f t="shared" si="26"/>
        <v>46168</v>
      </c>
      <c r="F31" s="75">
        <v>0.29166666666666702</v>
      </c>
      <c r="G31" s="76">
        <f t="shared" ref="G31:G34" si="28">IFERROR(((E31-C31)+(F31-D31)),"")</f>
        <v>1</v>
      </c>
      <c r="H31" s="77">
        <f t="shared" si="4"/>
        <v>9614670.3200000003</v>
      </c>
      <c r="I31" s="77">
        <v>9616543.3900000006</v>
      </c>
      <c r="J31" s="77">
        <f t="shared" si="24"/>
        <v>1873.070000000298</v>
      </c>
      <c r="K31" s="91">
        <f t="shared" si="25"/>
        <v>78.044583333345756</v>
      </c>
      <c r="L31" s="36"/>
    </row>
    <row r="32" spans="1:14">
      <c r="A32" s="78">
        <f t="shared" si="7"/>
        <v>26</v>
      </c>
      <c r="B32" s="74">
        <f t="shared" si="8"/>
        <v>46168</v>
      </c>
      <c r="C32" s="74">
        <f t="shared" si="27"/>
        <v>46168</v>
      </c>
      <c r="D32" s="75">
        <v>0.29166666666666702</v>
      </c>
      <c r="E32" s="74">
        <f t="shared" si="26"/>
        <v>46169</v>
      </c>
      <c r="F32" s="75">
        <v>0.29166666666666702</v>
      </c>
      <c r="G32" s="76">
        <f t="shared" si="28"/>
        <v>1</v>
      </c>
      <c r="H32" s="77">
        <f t="shared" si="4"/>
        <v>9616543.3900000006</v>
      </c>
      <c r="I32" s="77">
        <v>9617446.3399999999</v>
      </c>
      <c r="J32" s="77">
        <f t="shared" si="24"/>
        <v>902.94999999925494</v>
      </c>
      <c r="K32" s="91">
        <f t="shared" si="25"/>
        <v>37.622916666635625</v>
      </c>
      <c r="L32" s="36"/>
    </row>
    <row r="33" spans="1:12">
      <c r="A33" s="78">
        <f t="shared" si="7"/>
        <v>27</v>
      </c>
      <c r="B33" s="74">
        <f t="shared" si="8"/>
        <v>46169</v>
      </c>
      <c r="C33" s="74">
        <f t="shared" si="27"/>
        <v>46169</v>
      </c>
      <c r="D33" s="75">
        <v>0.29166666666666702</v>
      </c>
      <c r="E33" s="74">
        <f t="shared" si="26"/>
        <v>46170</v>
      </c>
      <c r="F33" s="75">
        <v>0.29166666666666702</v>
      </c>
      <c r="G33" s="76">
        <f t="shared" si="28"/>
        <v>1</v>
      </c>
      <c r="H33" s="77">
        <f t="shared" si="4"/>
        <v>9617446.3399999999</v>
      </c>
      <c r="I33" s="77">
        <v>9617958</v>
      </c>
      <c r="J33" s="77">
        <f t="shared" si="24"/>
        <v>511.66000000014901</v>
      </c>
      <c r="K33" s="91">
        <f t="shared" si="25"/>
        <v>21.319166666672874</v>
      </c>
      <c r="L33" s="36"/>
    </row>
    <row r="34" spans="1:12">
      <c r="A34" s="78">
        <f t="shared" si="7"/>
        <v>28</v>
      </c>
      <c r="B34" s="74">
        <f t="shared" si="8"/>
        <v>46170</v>
      </c>
      <c r="C34" s="74">
        <f t="shared" si="27"/>
        <v>46170</v>
      </c>
      <c r="D34" s="75">
        <v>0.29166666666666702</v>
      </c>
      <c r="E34" s="74">
        <f t="shared" si="26"/>
        <v>46171</v>
      </c>
      <c r="F34" s="75">
        <v>0.29166666666666702</v>
      </c>
      <c r="G34" s="76">
        <f t="shared" si="28"/>
        <v>1</v>
      </c>
      <c r="H34" s="77">
        <f t="shared" si="4"/>
        <v>9617958</v>
      </c>
      <c r="I34" s="77">
        <v>9619454.6999999993</v>
      </c>
      <c r="J34" s="77">
        <f t="shared" si="24"/>
        <v>1496.6999999992549</v>
      </c>
      <c r="K34" s="91">
        <f t="shared" si="25"/>
        <v>62.362499999968954</v>
      </c>
      <c r="L34" s="36"/>
    </row>
    <row r="35" spans="1:12">
      <c r="A35" s="78">
        <f t="shared" si="7"/>
        <v>29</v>
      </c>
      <c r="B35" s="74">
        <f t="shared" si="8"/>
        <v>46171</v>
      </c>
      <c r="C35" s="74">
        <f t="shared" ref="C35:C36" si="29">B35</f>
        <v>46171</v>
      </c>
      <c r="D35" s="75">
        <v>0.29166666666666702</v>
      </c>
      <c r="E35" s="74">
        <f t="shared" ref="E35:E36" si="30">C35+1</f>
        <v>46172</v>
      </c>
      <c r="F35" s="75">
        <v>0.29166666666666702</v>
      </c>
      <c r="G35" s="76">
        <f t="shared" ref="G35:G36" si="31">IFERROR(((E35-C35)+(F35-D35)),"")</f>
        <v>1</v>
      </c>
      <c r="H35" s="77">
        <f t="shared" si="4"/>
        <v>9619454.6999999993</v>
      </c>
      <c r="I35" s="77">
        <v>9621066.5500000007</v>
      </c>
      <c r="J35" s="77">
        <f t="shared" si="24"/>
        <v>1611.8500000014901</v>
      </c>
      <c r="K35" s="91">
        <f t="shared" si="25"/>
        <v>67.16041666672875</v>
      </c>
      <c r="L35" s="36"/>
    </row>
    <row r="36" spans="1:12">
      <c r="A36" s="78">
        <f t="shared" si="7"/>
        <v>30</v>
      </c>
      <c r="B36" s="74">
        <f t="shared" si="8"/>
        <v>46172</v>
      </c>
      <c r="C36" s="74">
        <f t="shared" si="29"/>
        <v>46172</v>
      </c>
      <c r="D36" s="75">
        <v>0.29166666666666702</v>
      </c>
      <c r="E36" s="74">
        <f t="shared" si="30"/>
        <v>46173</v>
      </c>
      <c r="F36" s="75">
        <v>0.29166666666666702</v>
      </c>
      <c r="G36" s="76">
        <f t="shared" si="31"/>
        <v>1</v>
      </c>
      <c r="H36" s="77">
        <f t="shared" si="4"/>
        <v>9621066.5500000007</v>
      </c>
      <c r="I36" s="77">
        <v>9621463.4199999999</v>
      </c>
      <c r="J36" s="77">
        <f t="shared" si="24"/>
        <v>396.86999999918044</v>
      </c>
      <c r="K36" s="91">
        <f t="shared" si="25"/>
        <v>16.53624999996585</v>
      </c>
      <c r="L36" s="36"/>
    </row>
    <row r="37" spans="1:12">
      <c r="A37" s="78">
        <f t="shared" si="7"/>
        <v>31</v>
      </c>
      <c r="B37" s="74">
        <f t="shared" si="8"/>
        <v>46173</v>
      </c>
      <c r="C37" s="74">
        <f t="shared" ref="C37" si="32">B37</f>
        <v>46173</v>
      </c>
      <c r="D37" s="75">
        <v>0.29166666666666702</v>
      </c>
      <c r="E37" s="74">
        <f t="shared" ref="E37" si="33">C37+1</f>
        <v>46174</v>
      </c>
      <c r="F37" s="75">
        <v>0.29166666666666702</v>
      </c>
      <c r="G37" s="76">
        <f t="shared" ref="G37" si="34">IFERROR(((E37-C37)+(F37-D37)),"")</f>
        <v>1</v>
      </c>
      <c r="H37" s="77">
        <f t="shared" si="4"/>
        <v>9621463.4199999999</v>
      </c>
      <c r="I37" s="77">
        <v>9621463.4199999999</v>
      </c>
      <c r="J37" s="77">
        <f t="shared" ref="J37" si="35">I37-H37</f>
        <v>0</v>
      </c>
      <c r="K37" s="91">
        <f t="shared" ref="K37" si="36">J37/24</f>
        <v>0</v>
      </c>
      <c r="L37" s="616" t="s">
        <v>164</v>
      </c>
    </row>
    <row r="38" spans="1:12">
      <c r="A38" s="79"/>
      <c r="B38" s="20"/>
      <c r="C38" s="20"/>
      <c r="D38" s="218"/>
      <c r="E38" s="20"/>
      <c r="F38" s="218"/>
      <c r="G38" s="219"/>
      <c r="H38" s="92"/>
      <c r="I38" s="92"/>
      <c r="J38" s="92"/>
      <c r="K38" s="40"/>
      <c r="L38" s="65"/>
    </row>
    <row r="39" spans="1:12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36442.179999999702</v>
      </c>
      <c r="K39" s="93">
        <f>AVERAGE(K7:K34)</f>
        <v>51.240267857141419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1.9707795329669777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1C00-000000000000}"/>
  </hyperlinks>
  <pageMargins left="0.7" right="0.7" top="0.75" bottom="0.75" header="0.3" footer="0.3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40"/>
  <sheetViews>
    <sheetView workbookViewId="0">
      <pane ySplit="6" topLeftCell="A28" activePane="bottomLeft" state="frozen"/>
      <selection pane="bottomLeft" activeCell="H35" sqref="H35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19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98.136666666667836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1055805.96</v>
      </c>
      <c r="I7" s="200">
        <v>1055805.96</v>
      </c>
      <c r="J7" s="77">
        <f t="shared" ref="J7" si="0">I7-H7</f>
        <v>0</v>
      </c>
      <c r="K7" s="91">
        <f t="shared" ref="K7" si="1">J7/24</f>
        <v>0</v>
      </c>
      <c r="L7" s="36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f>F7</f>
        <v>0.29166666666666702</v>
      </c>
      <c r="G8" s="76">
        <f>IFERROR(((E8-C8)+(F8-D8)),"")</f>
        <v>1</v>
      </c>
      <c r="H8" s="77">
        <f t="shared" ref="H8:H36" si="3">I7</f>
        <v>1055805.96</v>
      </c>
      <c r="I8" s="77">
        <v>1055805.96</v>
      </c>
      <c r="J8" s="77">
        <f t="shared" ref="J8" si="4">I8-H8</f>
        <v>0</v>
      </c>
      <c r="K8" s="91">
        <f t="shared" ref="K8" si="5">J8/24</f>
        <v>0</v>
      </c>
      <c r="L8" s="36" t="s">
        <v>164</v>
      </c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0.29166666666666702</v>
      </c>
      <c r="E9" s="74">
        <f t="shared" ref="E9:E36" si="8">C9+1</f>
        <v>46146</v>
      </c>
      <c r="F9" s="75">
        <v>0.70833333333333304</v>
      </c>
      <c r="G9" s="76">
        <f>IFERROR(((E9-C9)+(F9-D9)),"")</f>
        <v>1.4166666666666661</v>
      </c>
      <c r="H9" s="77">
        <f t="shared" si="3"/>
        <v>1055805.96</v>
      </c>
      <c r="I9" s="77">
        <v>1055854.73</v>
      </c>
      <c r="J9" s="77">
        <f t="shared" ref="J9" si="9">I9-H9</f>
        <v>48.770000000018626</v>
      </c>
      <c r="K9" s="91">
        <f t="shared" ref="K9" si="10">J9/24</f>
        <v>2.0320833333341093</v>
      </c>
      <c r="L9" s="36" t="s">
        <v>164</v>
      </c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0.29166666666666702</v>
      </c>
      <c r="E10" s="74">
        <f t="shared" si="8"/>
        <v>46147</v>
      </c>
      <c r="F10" s="75">
        <v>0.29166666666666702</v>
      </c>
      <c r="G10" s="76">
        <f>IFERROR(((E10-C10)+(F10-D10)),"")</f>
        <v>1</v>
      </c>
      <c r="H10" s="77">
        <f t="shared" si="3"/>
        <v>1055854.73</v>
      </c>
      <c r="I10" s="77">
        <v>1056266.3899999999</v>
      </c>
      <c r="J10" s="77">
        <f t="shared" ref="J10" si="11">I10-H10</f>
        <v>411.65999999991618</v>
      </c>
      <c r="K10" s="91">
        <f t="shared" ref="K10" si="12">J10/24</f>
        <v>17.152499999996508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0.29166666666666702</v>
      </c>
      <c r="E11" s="74">
        <f t="shared" si="8"/>
        <v>46148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1056266.3899999999</v>
      </c>
      <c r="I11" s="77">
        <v>1056548.3600000001</v>
      </c>
      <c r="J11" s="77">
        <f t="shared" ref="J11" si="14">I11-H11</f>
        <v>281.97000000020489</v>
      </c>
      <c r="K11" s="91">
        <f t="shared" ref="K11" si="15">J11/24</f>
        <v>11.748750000008537</v>
      </c>
      <c r="L11" s="36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0.29166666666666702</v>
      </c>
      <c r="E12" s="74">
        <f t="shared" si="8"/>
        <v>46149</v>
      </c>
      <c r="F12" s="75">
        <f t="shared" si="7"/>
        <v>0.29166666666666702</v>
      </c>
      <c r="G12" s="76">
        <f t="shared" si="13"/>
        <v>1</v>
      </c>
      <c r="H12" s="77">
        <f t="shared" si="3"/>
        <v>1056548.3600000001</v>
      </c>
      <c r="I12" s="77">
        <v>1056980.58</v>
      </c>
      <c r="J12" s="77">
        <f t="shared" ref="J12" si="16">I12-H12</f>
        <v>432.21999999997206</v>
      </c>
      <c r="K12" s="91">
        <f t="shared" ref="K12" si="17">J12/24</f>
        <v>18.009166666665504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0.29166666666666702</v>
      </c>
      <c r="E13" s="74">
        <f t="shared" si="8"/>
        <v>46150</v>
      </c>
      <c r="F13" s="75">
        <f t="shared" si="7"/>
        <v>0.29166666666666702</v>
      </c>
      <c r="G13" s="76">
        <f t="shared" si="13"/>
        <v>1</v>
      </c>
      <c r="H13" s="77">
        <f t="shared" si="3"/>
        <v>1056980.58</v>
      </c>
      <c r="I13" s="77">
        <v>1057466.98</v>
      </c>
      <c r="J13" s="77">
        <f t="shared" ref="J13" si="18">I13-H13</f>
        <v>486.39999999990687</v>
      </c>
      <c r="K13" s="91">
        <f t="shared" ref="K13" si="19">J13/24</f>
        <v>20.266666666662786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0.29166666666666702</v>
      </c>
      <c r="E14" s="74">
        <f t="shared" si="8"/>
        <v>46151</v>
      </c>
      <c r="F14" s="75">
        <f t="shared" si="7"/>
        <v>0.29166666666666702</v>
      </c>
      <c r="G14" s="76">
        <f t="shared" si="13"/>
        <v>1</v>
      </c>
      <c r="H14" s="77">
        <f t="shared" si="3"/>
        <v>1057466.98</v>
      </c>
      <c r="I14" s="77">
        <v>1058524.1399999999</v>
      </c>
      <c r="J14" s="77">
        <f t="shared" ref="J14" si="20">I14-H14</f>
        <v>1057.1599999999162</v>
      </c>
      <c r="K14" s="91">
        <f t="shared" ref="K14" si="21">J14/24</f>
        <v>44.048333333329843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0.29166666666666702</v>
      </c>
      <c r="E15" s="74">
        <f t="shared" si="8"/>
        <v>46152</v>
      </c>
      <c r="F15" s="75">
        <f t="shared" si="7"/>
        <v>0.29166666666666702</v>
      </c>
      <c r="G15" s="76">
        <f t="shared" si="13"/>
        <v>1</v>
      </c>
      <c r="H15" s="77">
        <f t="shared" si="3"/>
        <v>1058524.1399999999</v>
      </c>
      <c r="I15" s="77">
        <v>1059053.19</v>
      </c>
      <c r="J15" s="77">
        <f t="shared" ref="J15:J36" si="22">I15-H15</f>
        <v>529.05000000004657</v>
      </c>
      <c r="K15" s="91">
        <f t="shared" ref="K15:K36" si="23">J15/24</f>
        <v>22.043750000001939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0.29166666666666702</v>
      </c>
      <c r="E16" s="74">
        <f t="shared" si="8"/>
        <v>46153</v>
      </c>
      <c r="F16" s="75">
        <f t="shared" si="7"/>
        <v>0.29166666666666702</v>
      </c>
      <c r="G16" s="76">
        <f t="shared" si="13"/>
        <v>1</v>
      </c>
      <c r="H16" s="77">
        <f t="shared" si="3"/>
        <v>1059053.19</v>
      </c>
      <c r="I16" s="77">
        <v>1059129.6100000001</v>
      </c>
      <c r="J16" s="77">
        <f t="shared" si="22"/>
        <v>76.420000000158325</v>
      </c>
      <c r="K16" s="91">
        <f t="shared" si="23"/>
        <v>3.1841666666732635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0.29166666666666702</v>
      </c>
      <c r="E17" s="74">
        <f t="shared" si="8"/>
        <v>46154</v>
      </c>
      <c r="F17" s="75">
        <f t="shared" si="7"/>
        <v>0.29166666666666702</v>
      </c>
      <c r="G17" s="76">
        <f t="shared" si="13"/>
        <v>1</v>
      </c>
      <c r="H17" s="77">
        <f t="shared" si="3"/>
        <v>1059129.6100000001</v>
      </c>
      <c r="I17" s="77">
        <v>1060135.6200000001</v>
      </c>
      <c r="J17" s="77">
        <f t="shared" si="22"/>
        <v>1006.0100000000093</v>
      </c>
      <c r="K17" s="91">
        <f t="shared" si="23"/>
        <v>41.917083333333721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0.29166666666666702</v>
      </c>
      <c r="E18" s="74">
        <f t="shared" si="8"/>
        <v>46155</v>
      </c>
      <c r="F18" s="75">
        <f t="shared" si="7"/>
        <v>0.29166666666666702</v>
      </c>
      <c r="G18" s="76">
        <f t="shared" si="13"/>
        <v>1</v>
      </c>
      <c r="H18" s="77">
        <f t="shared" si="3"/>
        <v>1060135.6200000001</v>
      </c>
      <c r="I18" s="77">
        <v>1062098.3</v>
      </c>
      <c r="J18" s="77">
        <f t="shared" si="22"/>
        <v>1962.6799999999348</v>
      </c>
      <c r="K18" s="91">
        <f t="shared" si="23"/>
        <v>81.778333333330622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0.29166666666666702</v>
      </c>
      <c r="E19" s="74">
        <f t="shared" si="8"/>
        <v>46156</v>
      </c>
      <c r="F19" s="75">
        <f t="shared" si="7"/>
        <v>0.29166666666666702</v>
      </c>
      <c r="G19" s="76">
        <f t="shared" si="13"/>
        <v>1</v>
      </c>
      <c r="H19" s="77">
        <f t="shared" si="3"/>
        <v>1062098.3</v>
      </c>
      <c r="I19" s="77">
        <v>1063970.23</v>
      </c>
      <c r="J19" s="77">
        <f t="shared" si="22"/>
        <v>1871.9299999999348</v>
      </c>
      <c r="K19" s="91">
        <f t="shared" si="23"/>
        <v>77.997083333330622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0.29166666666666702</v>
      </c>
      <c r="E20" s="74">
        <f t="shared" si="8"/>
        <v>46157</v>
      </c>
      <c r="F20" s="75">
        <f t="shared" si="7"/>
        <v>0.29166666666666702</v>
      </c>
      <c r="G20" s="76">
        <f t="shared" si="13"/>
        <v>1</v>
      </c>
      <c r="H20" s="77">
        <f t="shared" si="3"/>
        <v>1063970.23</v>
      </c>
      <c r="I20" s="77">
        <v>1065814.96</v>
      </c>
      <c r="J20" s="77">
        <f t="shared" si="22"/>
        <v>1844.7299999999814</v>
      </c>
      <c r="K20" s="91">
        <f t="shared" si="23"/>
        <v>76.863749999999229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0.29166666666666702</v>
      </c>
      <c r="E21" s="74">
        <f t="shared" si="8"/>
        <v>46158</v>
      </c>
      <c r="F21" s="75">
        <f t="shared" si="7"/>
        <v>0.29166666666666702</v>
      </c>
      <c r="G21" s="76">
        <f t="shared" si="13"/>
        <v>1</v>
      </c>
      <c r="H21" s="77">
        <f t="shared" si="3"/>
        <v>1065814.96</v>
      </c>
      <c r="I21" s="77">
        <v>1067400.92</v>
      </c>
      <c r="J21" s="77">
        <f t="shared" si="22"/>
        <v>1585.9599999999627</v>
      </c>
      <c r="K21" s="91">
        <f t="shared" si="23"/>
        <v>66.081666666665114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0.29166666666666702</v>
      </c>
      <c r="E22" s="74">
        <f t="shared" si="8"/>
        <v>46159</v>
      </c>
      <c r="F22" s="75">
        <f t="shared" si="7"/>
        <v>0.29166666666666702</v>
      </c>
      <c r="G22" s="76">
        <f t="shared" si="13"/>
        <v>1</v>
      </c>
      <c r="H22" s="77">
        <f t="shared" si="3"/>
        <v>1067400.92</v>
      </c>
      <c r="I22" s="77">
        <v>1067823.92</v>
      </c>
      <c r="J22" s="77">
        <f t="shared" si="22"/>
        <v>423</v>
      </c>
      <c r="K22" s="91">
        <f t="shared" si="23"/>
        <v>17.625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0.29166666666666702</v>
      </c>
      <c r="E23" s="74">
        <f t="shared" si="8"/>
        <v>46160</v>
      </c>
      <c r="F23" s="75">
        <f t="shared" si="7"/>
        <v>0.29166666666666702</v>
      </c>
      <c r="G23" s="76">
        <f t="shared" si="13"/>
        <v>1</v>
      </c>
      <c r="H23" s="77">
        <f t="shared" si="3"/>
        <v>1067823.92</v>
      </c>
      <c r="I23" s="77">
        <v>1067984.6299999999</v>
      </c>
      <c r="J23" s="77">
        <f t="shared" si="22"/>
        <v>160.70999999996275</v>
      </c>
      <c r="K23" s="91">
        <f t="shared" si="23"/>
        <v>6.6962499999984475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0.29166666666666702</v>
      </c>
      <c r="E24" s="74">
        <f t="shared" si="8"/>
        <v>46161</v>
      </c>
      <c r="F24" s="75">
        <f t="shared" si="7"/>
        <v>0.29166666666666702</v>
      </c>
      <c r="G24" s="76">
        <f t="shared" si="13"/>
        <v>1</v>
      </c>
      <c r="H24" s="77">
        <f t="shared" si="3"/>
        <v>1067984.6299999999</v>
      </c>
      <c r="I24" s="77">
        <v>1070339.9099999999</v>
      </c>
      <c r="J24" s="77">
        <f t="shared" si="22"/>
        <v>2355.2800000000279</v>
      </c>
      <c r="K24" s="91">
        <f t="shared" si="23"/>
        <v>98.136666666667836</v>
      </c>
      <c r="L24" s="36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0.29166666666666702</v>
      </c>
      <c r="E25" s="74">
        <f t="shared" si="8"/>
        <v>46162</v>
      </c>
      <c r="F25" s="75">
        <f t="shared" si="7"/>
        <v>0.29166666666666702</v>
      </c>
      <c r="G25" s="76">
        <f t="shared" si="13"/>
        <v>1</v>
      </c>
      <c r="H25" s="77">
        <f t="shared" si="3"/>
        <v>1070339.9099999999</v>
      </c>
      <c r="I25" s="77">
        <v>1072563.94</v>
      </c>
      <c r="J25" s="77">
        <f t="shared" si="22"/>
        <v>2224.0300000000279</v>
      </c>
      <c r="K25" s="91">
        <f t="shared" si="23"/>
        <v>92.667916666667836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0.29166666666666702</v>
      </c>
      <c r="E26" s="74">
        <f t="shared" si="8"/>
        <v>46163</v>
      </c>
      <c r="F26" s="75">
        <f t="shared" si="7"/>
        <v>0.29166666666666702</v>
      </c>
      <c r="G26" s="76">
        <f t="shared" si="13"/>
        <v>1</v>
      </c>
      <c r="H26" s="77">
        <f t="shared" si="3"/>
        <v>1072563.94</v>
      </c>
      <c r="I26" s="77">
        <v>1074369.1100000001</v>
      </c>
      <c r="J26" s="77">
        <f t="shared" si="22"/>
        <v>1805.1700000001583</v>
      </c>
      <c r="K26" s="91">
        <f t="shared" si="23"/>
        <v>75.215416666673264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0.29166666666666702</v>
      </c>
      <c r="E27" s="74">
        <f t="shared" si="8"/>
        <v>46164</v>
      </c>
      <c r="F27" s="75">
        <f t="shared" si="7"/>
        <v>0.29166666666666702</v>
      </c>
      <c r="G27" s="76">
        <f t="shared" si="13"/>
        <v>1</v>
      </c>
      <c r="H27" s="77">
        <f t="shared" si="3"/>
        <v>1074369.1100000001</v>
      </c>
      <c r="I27" s="77">
        <v>1076142.45</v>
      </c>
      <c r="J27" s="77">
        <f t="shared" si="22"/>
        <v>1773.339999999851</v>
      </c>
      <c r="K27" s="91">
        <f t="shared" si="23"/>
        <v>73.889166666660458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0.29166666666666702</v>
      </c>
      <c r="E28" s="74">
        <f t="shared" si="8"/>
        <v>46165</v>
      </c>
      <c r="F28" s="75">
        <f t="shared" si="7"/>
        <v>0.29166666666666702</v>
      </c>
      <c r="G28" s="76">
        <f t="shared" si="13"/>
        <v>1</v>
      </c>
      <c r="H28" s="77">
        <f t="shared" si="3"/>
        <v>1076142.45</v>
      </c>
      <c r="I28" s="77">
        <v>1077891.79</v>
      </c>
      <c r="J28" s="77">
        <f t="shared" si="22"/>
        <v>1749.3400000000838</v>
      </c>
      <c r="K28" s="91">
        <f t="shared" si="23"/>
        <v>72.889166666670164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0.29166666666666702</v>
      </c>
      <c r="E29" s="74">
        <f t="shared" si="8"/>
        <v>46166</v>
      </c>
      <c r="F29" s="75">
        <f t="shared" si="7"/>
        <v>0.29166666666666702</v>
      </c>
      <c r="G29" s="76">
        <f t="shared" si="13"/>
        <v>1</v>
      </c>
      <c r="H29" s="77">
        <f t="shared" si="3"/>
        <v>1077891.79</v>
      </c>
      <c r="I29" s="77">
        <v>1078638.02</v>
      </c>
      <c r="J29" s="77">
        <f t="shared" si="22"/>
        <v>746.22999999998137</v>
      </c>
      <c r="K29" s="91">
        <f t="shared" si="23"/>
        <v>31.092916666665889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0.29166666666666702</v>
      </c>
      <c r="E30" s="74">
        <f t="shared" si="8"/>
        <v>46167</v>
      </c>
      <c r="F30" s="75">
        <f t="shared" si="7"/>
        <v>0.29166666666666702</v>
      </c>
      <c r="G30" s="76">
        <f t="shared" si="13"/>
        <v>1</v>
      </c>
      <c r="H30" s="77">
        <f t="shared" si="3"/>
        <v>1078638.02</v>
      </c>
      <c r="I30" s="77">
        <v>1078729.02</v>
      </c>
      <c r="J30" s="77">
        <f t="shared" si="22"/>
        <v>91</v>
      </c>
      <c r="K30" s="91">
        <f t="shared" si="23"/>
        <v>3.7916666666666665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0.29166666666666702</v>
      </c>
      <c r="E31" s="74">
        <f t="shared" si="8"/>
        <v>46168</v>
      </c>
      <c r="F31" s="75">
        <f t="shared" si="7"/>
        <v>0.29166666666666702</v>
      </c>
      <c r="G31" s="76">
        <f t="shared" si="13"/>
        <v>1</v>
      </c>
      <c r="H31" s="77">
        <f t="shared" si="3"/>
        <v>1078729.02</v>
      </c>
      <c r="I31" s="77">
        <v>1080253.83</v>
      </c>
      <c r="J31" s="77">
        <f t="shared" si="22"/>
        <v>1524.8100000000559</v>
      </c>
      <c r="K31" s="91">
        <f t="shared" si="23"/>
        <v>63.533750000002328</v>
      </c>
      <c r="L31" s="529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0.29166666666666702</v>
      </c>
      <c r="E32" s="74">
        <f t="shared" si="8"/>
        <v>46169</v>
      </c>
      <c r="F32" s="75">
        <f t="shared" si="7"/>
        <v>0.29166666666666702</v>
      </c>
      <c r="G32" s="76">
        <f t="shared" si="13"/>
        <v>1</v>
      </c>
      <c r="H32" s="77">
        <f t="shared" si="3"/>
        <v>1080253.83</v>
      </c>
      <c r="I32" s="77">
        <v>1080981.22</v>
      </c>
      <c r="J32" s="77">
        <f t="shared" si="22"/>
        <v>727.38999999989755</v>
      </c>
      <c r="K32" s="91">
        <f t="shared" si="23"/>
        <v>30.307916666662397</v>
      </c>
      <c r="L32" s="101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0.29166666666666702</v>
      </c>
      <c r="E33" s="74">
        <f t="shared" si="8"/>
        <v>46170</v>
      </c>
      <c r="F33" s="75">
        <f t="shared" si="7"/>
        <v>0.29166666666666702</v>
      </c>
      <c r="G33" s="76">
        <f t="shared" si="13"/>
        <v>1</v>
      </c>
      <c r="H33" s="77">
        <f t="shared" si="3"/>
        <v>1080981.22</v>
      </c>
      <c r="I33" s="200">
        <v>1081127.49</v>
      </c>
      <c r="J33" s="77">
        <f t="shared" si="22"/>
        <v>146.27000000001863</v>
      </c>
      <c r="K33" s="91">
        <f t="shared" si="23"/>
        <v>6.0945833333341097</v>
      </c>
      <c r="L33" s="101"/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0.29166666666666702</v>
      </c>
      <c r="E34" s="74">
        <f t="shared" si="8"/>
        <v>46171</v>
      </c>
      <c r="F34" s="75">
        <f t="shared" si="7"/>
        <v>0.29166666666666702</v>
      </c>
      <c r="G34" s="76">
        <f t="shared" si="13"/>
        <v>1</v>
      </c>
      <c r="H34" s="77">
        <f t="shared" si="3"/>
        <v>1081127.49</v>
      </c>
      <c r="I34" s="200">
        <v>1082815.5</v>
      </c>
      <c r="J34" s="77">
        <f t="shared" si="22"/>
        <v>1688.0100000000093</v>
      </c>
      <c r="K34" s="91">
        <f t="shared" si="23"/>
        <v>70.333750000000393</v>
      </c>
      <c r="L34" s="101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7"/>
        <v>0.29166666666666702</v>
      </c>
      <c r="E35" s="74">
        <f t="shared" si="8"/>
        <v>46172</v>
      </c>
      <c r="F35" s="75">
        <f t="shared" si="7"/>
        <v>0.29166666666666702</v>
      </c>
      <c r="G35" s="76">
        <f t="shared" si="13"/>
        <v>1</v>
      </c>
      <c r="H35" s="77">
        <f t="shared" si="3"/>
        <v>1082815.5</v>
      </c>
      <c r="I35" s="200">
        <v>1084501.3999999999</v>
      </c>
      <c r="J35" s="77">
        <f t="shared" si="22"/>
        <v>1685.8999999999069</v>
      </c>
      <c r="K35" s="91">
        <f t="shared" si="23"/>
        <v>70.245833333329458</v>
      </c>
      <c r="L35" s="101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7"/>
        <v>0.29166666666666702</v>
      </c>
      <c r="E36" s="74">
        <f t="shared" si="8"/>
        <v>46173</v>
      </c>
      <c r="F36" s="75">
        <f t="shared" si="7"/>
        <v>0.29166666666666702</v>
      </c>
      <c r="G36" s="76">
        <f t="shared" si="13"/>
        <v>1</v>
      </c>
      <c r="H36" s="77">
        <f t="shared" si="3"/>
        <v>1084501.3999999999</v>
      </c>
      <c r="I36" s="200">
        <v>1085768.6299999999</v>
      </c>
      <c r="J36" s="77">
        <f t="shared" si="22"/>
        <v>1267.2299999999814</v>
      </c>
      <c r="K36" s="91">
        <f t="shared" si="23"/>
        <v>52.801249999999222</v>
      </c>
      <c r="L36" s="101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5">B37</f>
        <v>46173</v>
      </c>
      <c r="D37" s="75">
        <f t="shared" si="7"/>
        <v>0.29166666666666702</v>
      </c>
      <c r="E37" s="74">
        <f t="shared" ref="E37" si="26">C37+1</f>
        <v>46174</v>
      </c>
      <c r="F37" s="75">
        <f t="shared" si="7"/>
        <v>0.29166666666666702</v>
      </c>
      <c r="G37" s="76">
        <f t="shared" ref="G37" si="27">IFERROR(((E37-C37)+(F37-D37)),"")</f>
        <v>1</v>
      </c>
      <c r="H37" s="77">
        <f t="shared" ref="H37" si="28">I36</f>
        <v>1085768.6299999999</v>
      </c>
      <c r="I37" s="200">
        <v>1085768.6299999999</v>
      </c>
      <c r="J37" s="77">
        <f t="shared" ref="J37" si="29">I37-H37</f>
        <v>0</v>
      </c>
      <c r="K37" s="91">
        <f t="shared" ref="K37" si="30">J37/24</f>
        <v>0</v>
      </c>
      <c r="L37" s="615" t="s">
        <v>247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31.416666666666664</v>
      </c>
      <c r="H39" s="85"/>
      <c r="I39" s="85"/>
      <c r="J39" s="93">
        <f>SUM(J7:J38)</f>
        <v>29962.669999999925</v>
      </c>
      <c r="K39" s="93">
        <f>AVERAGE(K7:K38)</f>
        <v>40.272405913978403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1.0134408602150538</v>
      </c>
      <c r="H40" s="89"/>
      <c r="I40" s="89"/>
      <c r="J40" s="89"/>
      <c r="K40" s="89">
        <f>K39/SUMPRODUCT((K7:K38&gt;0)*1)</f>
        <v>1.4383002112135144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0" priority="2" operator="equal">
      <formula>"APC"</formula>
    </cfRule>
  </conditionalFormatting>
  <conditionalFormatting sqref="F11:F20">
    <cfRule type="cellIs" dxfId="19" priority="1" operator="equal">
      <formula>"APC"</formula>
    </cfRule>
  </conditionalFormatting>
  <hyperlinks>
    <hyperlink ref="L2" location="'Summary sales'!A1" display="SUMMARY" xr:uid="{00000000-0004-0000-1D00-000000000000}"/>
  </hyperlinks>
  <pageMargins left="0.7" right="0.7" top="0.75" bottom="0.75" header="0.3" footer="0.3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0"/>
  <sheetViews>
    <sheetView workbookViewId="0">
      <pane xSplit="2" ySplit="6" topLeftCell="C26" activePane="bottomRight" state="frozen"/>
      <selection pane="topRight"/>
      <selection pane="bottomLeft"/>
      <selection pane="bottomRight" activeCell="K37" sqref="K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168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514.80833333333919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0.33333333333333298</v>
      </c>
      <c r="E7" s="73">
        <f>C7+1</f>
        <v>46144</v>
      </c>
      <c r="F7" s="199">
        <v>0.33333333333333298</v>
      </c>
      <c r="G7" s="76">
        <f>IFERROR(((E7-C7)+(F7-D7)),"")</f>
        <v>1</v>
      </c>
      <c r="H7" s="200">
        <v>1361651.4</v>
      </c>
      <c r="I7" s="200">
        <v>1361651.4</v>
      </c>
      <c r="J7" s="77">
        <f t="shared" ref="J7" si="0">I7-H7</f>
        <v>0</v>
      </c>
      <c r="K7" s="91">
        <f t="shared" ref="K7" si="1">J7/24</f>
        <v>0</v>
      </c>
      <c r="L7" s="555" t="s">
        <v>247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0.33333333333333298</v>
      </c>
      <c r="E8" s="74">
        <f>C8+1</f>
        <v>46145</v>
      </c>
      <c r="F8" s="75">
        <f>F7</f>
        <v>0.33333333333333298</v>
      </c>
      <c r="G8" s="76">
        <f>IFERROR(((E8-C8)+(F8-D8)),"")</f>
        <v>1</v>
      </c>
      <c r="H8" s="77">
        <f t="shared" ref="H8:H36" si="3">I7</f>
        <v>1361651.4</v>
      </c>
      <c r="I8" s="77">
        <v>1367330</v>
      </c>
      <c r="J8" s="77">
        <f t="shared" ref="J8" si="4">I8-H8</f>
        <v>5678.6000000000931</v>
      </c>
      <c r="K8" s="91">
        <f t="shared" ref="K8" si="5">J8/24</f>
        <v>236.60833333333721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0.33333333333333298</v>
      </c>
      <c r="E9" s="74">
        <f t="shared" ref="E9:E36" si="8">C9+1</f>
        <v>46146</v>
      </c>
      <c r="F9" s="75">
        <f t="shared" si="7"/>
        <v>0.33333333333333298</v>
      </c>
      <c r="G9" s="76">
        <f>IFERROR(((E9-C9)+(F9-D9)),"")</f>
        <v>1</v>
      </c>
      <c r="H9" s="77">
        <f t="shared" si="3"/>
        <v>1367330</v>
      </c>
      <c r="I9" s="77">
        <v>1371615.3</v>
      </c>
      <c r="J9" s="77">
        <f t="shared" ref="J9" si="9">I9-H9</f>
        <v>4285.3000000000466</v>
      </c>
      <c r="K9" s="91">
        <f t="shared" ref="K9" si="10">J9/24</f>
        <v>178.55416666666861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0.33333333333333298</v>
      </c>
      <c r="E10" s="74">
        <f t="shared" si="8"/>
        <v>46147</v>
      </c>
      <c r="F10" s="75">
        <f t="shared" si="7"/>
        <v>0.33333333333333298</v>
      </c>
      <c r="G10" s="76">
        <f>IFERROR(((E10-C10)+(F10-D10)),"")</f>
        <v>1</v>
      </c>
      <c r="H10" s="77">
        <f t="shared" si="3"/>
        <v>1371615.3</v>
      </c>
      <c r="I10" s="77">
        <v>1376410</v>
      </c>
      <c r="J10" s="77">
        <f t="shared" ref="J10" si="11">I10-H10</f>
        <v>4794.6999999999534</v>
      </c>
      <c r="K10" s="91">
        <f t="shared" ref="K10" si="12">J10/24</f>
        <v>199.77916666666474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0.33333333333333298</v>
      </c>
      <c r="E11" s="74">
        <f t="shared" si="8"/>
        <v>46148</v>
      </c>
      <c r="F11" s="75">
        <f t="shared" si="7"/>
        <v>0.33333333333333298</v>
      </c>
      <c r="G11" s="76">
        <f t="shared" ref="G11:G36" si="13">IFERROR(((E11-C11)+(F11-D11)),"")</f>
        <v>1</v>
      </c>
      <c r="H11" s="77">
        <f t="shared" si="3"/>
        <v>1376410</v>
      </c>
      <c r="I11" s="77">
        <v>1381507.5</v>
      </c>
      <c r="J11" s="77">
        <f t="shared" ref="J11" si="14">I11-H11</f>
        <v>5097.5</v>
      </c>
      <c r="K11" s="91">
        <f t="shared" ref="K11" si="15">J11/24</f>
        <v>212.39583333333334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0.33333333333333298</v>
      </c>
      <c r="E12" s="74">
        <f t="shared" si="8"/>
        <v>46149</v>
      </c>
      <c r="F12" s="75">
        <f t="shared" si="7"/>
        <v>0.33333333333333298</v>
      </c>
      <c r="G12" s="76">
        <f t="shared" si="13"/>
        <v>1</v>
      </c>
      <c r="H12" s="77">
        <f t="shared" si="3"/>
        <v>1381507.5</v>
      </c>
      <c r="I12" s="77">
        <v>1387422.2</v>
      </c>
      <c r="J12" s="77">
        <f t="shared" ref="J12" si="16">I12-H12</f>
        <v>5914.6999999999534</v>
      </c>
      <c r="K12" s="91">
        <f t="shared" ref="K12" si="17">J12/24</f>
        <v>246.44583333333139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0.33333333333333298</v>
      </c>
      <c r="E13" s="74">
        <f t="shared" si="8"/>
        <v>46150</v>
      </c>
      <c r="F13" s="75">
        <f t="shared" si="7"/>
        <v>0.33333333333333298</v>
      </c>
      <c r="G13" s="76">
        <f t="shared" si="13"/>
        <v>1</v>
      </c>
      <c r="H13" s="77">
        <f t="shared" si="3"/>
        <v>1387422.2</v>
      </c>
      <c r="I13" s="77">
        <v>1391822.7</v>
      </c>
      <c r="J13" s="77">
        <f t="shared" ref="J13" si="18">I13-H13</f>
        <v>4400.5</v>
      </c>
      <c r="K13" s="91">
        <f t="shared" ref="K13" si="19">J13/24</f>
        <v>183.35416666666666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0.33333333333333298</v>
      </c>
      <c r="E14" s="74">
        <f t="shared" si="8"/>
        <v>46151</v>
      </c>
      <c r="F14" s="75">
        <f t="shared" si="7"/>
        <v>0.33333333333333298</v>
      </c>
      <c r="G14" s="76">
        <f t="shared" si="13"/>
        <v>1</v>
      </c>
      <c r="H14" s="77">
        <f t="shared" si="3"/>
        <v>1391822.7</v>
      </c>
      <c r="I14" s="77">
        <v>1394720</v>
      </c>
      <c r="J14" s="77">
        <f t="shared" ref="J14" si="20">I14-H14</f>
        <v>2897.3000000000466</v>
      </c>
      <c r="K14" s="91">
        <f t="shared" ref="K14" si="21">J14/24</f>
        <v>120.72083333333528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0.33333333333333298</v>
      </c>
      <c r="E15" s="74">
        <f t="shared" si="8"/>
        <v>46152</v>
      </c>
      <c r="F15" s="75">
        <f t="shared" si="7"/>
        <v>0.33333333333333298</v>
      </c>
      <c r="G15" s="76">
        <f t="shared" si="13"/>
        <v>1</v>
      </c>
      <c r="H15" s="77">
        <f t="shared" si="3"/>
        <v>1394720</v>
      </c>
      <c r="I15" s="77">
        <v>1399095.1</v>
      </c>
      <c r="J15" s="77">
        <f t="shared" ref="J15:J36" si="22">I15-H15</f>
        <v>4375.1000000000931</v>
      </c>
      <c r="K15" s="91">
        <f t="shared" ref="K15:K36" si="23">J15/24</f>
        <v>182.29583333333721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0.33333333333333298</v>
      </c>
      <c r="E16" s="74">
        <f t="shared" si="8"/>
        <v>46153</v>
      </c>
      <c r="F16" s="75">
        <f t="shared" si="7"/>
        <v>0.33333333333333298</v>
      </c>
      <c r="G16" s="76">
        <f t="shared" si="13"/>
        <v>1</v>
      </c>
      <c r="H16" s="77">
        <f t="shared" si="3"/>
        <v>1399095.1</v>
      </c>
      <c r="I16" s="77">
        <v>1404204.6</v>
      </c>
      <c r="J16" s="77">
        <f t="shared" si="22"/>
        <v>5109.5</v>
      </c>
      <c r="K16" s="91">
        <f t="shared" si="23"/>
        <v>212.89583333333334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0.33333333333333298</v>
      </c>
      <c r="E17" s="74">
        <f t="shared" si="8"/>
        <v>46154</v>
      </c>
      <c r="F17" s="75">
        <f t="shared" si="7"/>
        <v>0.33333333333333298</v>
      </c>
      <c r="G17" s="76">
        <f t="shared" si="13"/>
        <v>1</v>
      </c>
      <c r="H17" s="77">
        <f t="shared" si="3"/>
        <v>1404204.6</v>
      </c>
      <c r="I17" s="77">
        <v>1407220.8</v>
      </c>
      <c r="J17" s="77">
        <f t="shared" si="22"/>
        <v>3016.1999999999534</v>
      </c>
      <c r="K17" s="91">
        <f t="shared" si="23"/>
        <v>125.67499999999806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0.33333333333333298</v>
      </c>
      <c r="E18" s="74">
        <f t="shared" si="8"/>
        <v>46155</v>
      </c>
      <c r="F18" s="75">
        <f t="shared" si="7"/>
        <v>0.33333333333333298</v>
      </c>
      <c r="G18" s="76">
        <f t="shared" si="13"/>
        <v>1</v>
      </c>
      <c r="H18" s="77">
        <f t="shared" si="3"/>
        <v>1407220.8</v>
      </c>
      <c r="I18" s="77">
        <v>1410960</v>
      </c>
      <c r="J18" s="77">
        <f t="shared" si="22"/>
        <v>3739.1999999999534</v>
      </c>
      <c r="K18" s="91">
        <f t="shared" si="23"/>
        <v>155.79999999999805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0.33333333333333298</v>
      </c>
      <c r="E19" s="74">
        <f t="shared" si="8"/>
        <v>46156</v>
      </c>
      <c r="F19" s="75">
        <f t="shared" si="7"/>
        <v>0.33333333333333298</v>
      </c>
      <c r="G19" s="76">
        <f t="shared" si="13"/>
        <v>1</v>
      </c>
      <c r="H19" s="77">
        <f t="shared" si="3"/>
        <v>1410960</v>
      </c>
      <c r="I19" s="77">
        <v>1415084.9</v>
      </c>
      <c r="J19" s="77">
        <f t="shared" si="22"/>
        <v>4124.8999999999069</v>
      </c>
      <c r="K19" s="91">
        <f t="shared" si="23"/>
        <v>171.87083333332944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0.33333333333333298</v>
      </c>
      <c r="E20" s="74">
        <f t="shared" si="8"/>
        <v>46157</v>
      </c>
      <c r="F20" s="75">
        <f t="shared" si="7"/>
        <v>0.33333333333333298</v>
      </c>
      <c r="G20" s="76">
        <f t="shared" si="13"/>
        <v>1</v>
      </c>
      <c r="H20" s="77">
        <f t="shared" si="3"/>
        <v>1415084.9</v>
      </c>
      <c r="I20" s="77">
        <v>1419848.8</v>
      </c>
      <c r="J20" s="77">
        <f t="shared" si="22"/>
        <v>4763.9000000001397</v>
      </c>
      <c r="K20" s="91">
        <f t="shared" si="23"/>
        <v>198.49583333333916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0.33333333333333298</v>
      </c>
      <c r="E21" s="74">
        <f t="shared" si="8"/>
        <v>46158</v>
      </c>
      <c r="F21" s="75">
        <f t="shared" si="7"/>
        <v>0.33333333333333298</v>
      </c>
      <c r="G21" s="76">
        <f t="shared" si="13"/>
        <v>1</v>
      </c>
      <c r="H21" s="77">
        <f t="shared" si="3"/>
        <v>1419848.8</v>
      </c>
      <c r="I21" s="77">
        <v>1429503.5</v>
      </c>
      <c r="J21" s="77">
        <f t="shared" si="22"/>
        <v>9654.6999999999534</v>
      </c>
      <c r="K21" s="91">
        <f t="shared" si="23"/>
        <v>402.27916666666471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0.33333333333333298</v>
      </c>
      <c r="E22" s="74">
        <f t="shared" si="8"/>
        <v>46159</v>
      </c>
      <c r="F22" s="75">
        <f t="shared" si="7"/>
        <v>0.33333333333333298</v>
      </c>
      <c r="G22" s="76">
        <f t="shared" si="13"/>
        <v>1</v>
      </c>
      <c r="H22" s="77">
        <f t="shared" si="3"/>
        <v>1429503.5</v>
      </c>
      <c r="I22" s="77">
        <v>1434501.7</v>
      </c>
      <c r="J22" s="77">
        <f t="shared" si="22"/>
        <v>4998.1999999999534</v>
      </c>
      <c r="K22" s="91">
        <f t="shared" si="23"/>
        <v>208.25833333333139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0.33333333333333298</v>
      </c>
      <c r="E23" s="74">
        <f t="shared" si="8"/>
        <v>46160</v>
      </c>
      <c r="F23" s="75">
        <f t="shared" si="7"/>
        <v>0.33333333333333298</v>
      </c>
      <c r="G23" s="76">
        <f t="shared" si="13"/>
        <v>1</v>
      </c>
      <c r="H23" s="77">
        <f t="shared" si="3"/>
        <v>1434501.7</v>
      </c>
      <c r="I23" s="77">
        <v>1439340.4</v>
      </c>
      <c r="J23" s="77">
        <f t="shared" si="22"/>
        <v>4838.6999999999534</v>
      </c>
      <c r="K23" s="91">
        <f t="shared" si="23"/>
        <v>201.61249999999805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0.33333333333333298</v>
      </c>
      <c r="E24" s="74">
        <f t="shared" si="8"/>
        <v>46161</v>
      </c>
      <c r="F24" s="75">
        <f t="shared" si="7"/>
        <v>0.33333333333333298</v>
      </c>
      <c r="G24" s="76">
        <f t="shared" si="13"/>
        <v>1</v>
      </c>
      <c r="H24" s="77">
        <f t="shared" si="3"/>
        <v>1439340.4</v>
      </c>
      <c r="I24" s="77">
        <v>1449483.6</v>
      </c>
      <c r="J24" s="77">
        <f t="shared" si="22"/>
        <v>10143.200000000186</v>
      </c>
      <c r="K24" s="91">
        <f t="shared" si="23"/>
        <v>422.63333333334111</v>
      </c>
      <c r="L24" s="101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7"/>
        <v>0.33333333333333298</v>
      </c>
      <c r="E25" s="74">
        <f t="shared" si="8"/>
        <v>46162</v>
      </c>
      <c r="F25" s="75">
        <f t="shared" si="7"/>
        <v>0.33333333333333298</v>
      </c>
      <c r="G25" s="76">
        <f t="shared" si="13"/>
        <v>1</v>
      </c>
      <c r="H25" s="77">
        <f t="shared" si="3"/>
        <v>1449483.6</v>
      </c>
      <c r="I25" s="77">
        <v>1459159.9</v>
      </c>
      <c r="J25" s="77">
        <f t="shared" si="22"/>
        <v>9676.2999999998137</v>
      </c>
      <c r="K25" s="91">
        <f t="shared" si="23"/>
        <v>403.17916666665889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7"/>
        <v>0.33333333333333298</v>
      </c>
      <c r="E26" s="74">
        <f t="shared" si="8"/>
        <v>46163</v>
      </c>
      <c r="F26" s="75">
        <f t="shared" si="7"/>
        <v>0.33333333333333298</v>
      </c>
      <c r="G26" s="76">
        <f t="shared" si="13"/>
        <v>1</v>
      </c>
      <c r="H26" s="77">
        <f t="shared" si="3"/>
        <v>1459159.9</v>
      </c>
      <c r="I26" s="77">
        <v>1468578.8</v>
      </c>
      <c r="J26" s="77">
        <f t="shared" si="22"/>
        <v>9418.9000000001397</v>
      </c>
      <c r="K26" s="91">
        <f t="shared" si="23"/>
        <v>392.45416666667251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7"/>
        <v>0.33333333333333298</v>
      </c>
      <c r="E27" s="74">
        <f t="shared" si="8"/>
        <v>46164</v>
      </c>
      <c r="F27" s="75">
        <f t="shared" si="7"/>
        <v>0.33333333333333298</v>
      </c>
      <c r="G27" s="76">
        <f t="shared" si="13"/>
        <v>1</v>
      </c>
      <c r="H27" s="77">
        <f t="shared" si="3"/>
        <v>1468578.8</v>
      </c>
      <c r="I27" s="77">
        <v>1478966.1</v>
      </c>
      <c r="J27" s="77">
        <f t="shared" si="22"/>
        <v>10387.300000000047</v>
      </c>
      <c r="K27" s="91">
        <f t="shared" si="23"/>
        <v>432.80416666666861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7"/>
        <v>0.33333333333333298</v>
      </c>
      <c r="E28" s="74">
        <f t="shared" si="8"/>
        <v>46165</v>
      </c>
      <c r="F28" s="75">
        <f t="shared" si="7"/>
        <v>0.33333333333333298</v>
      </c>
      <c r="G28" s="76">
        <f t="shared" si="13"/>
        <v>1</v>
      </c>
      <c r="H28" s="77">
        <f t="shared" si="3"/>
        <v>1478966.1</v>
      </c>
      <c r="I28" s="77">
        <v>1486610.4</v>
      </c>
      <c r="J28" s="77">
        <f t="shared" si="22"/>
        <v>7644.2999999998137</v>
      </c>
      <c r="K28" s="91">
        <f t="shared" si="23"/>
        <v>318.51249999999226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7"/>
        <v>0.33333333333333298</v>
      </c>
      <c r="E29" s="74">
        <f t="shared" si="8"/>
        <v>46166</v>
      </c>
      <c r="F29" s="75">
        <f t="shared" si="7"/>
        <v>0.33333333333333298</v>
      </c>
      <c r="G29" s="76">
        <f t="shared" si="13"/>
        <v>1</v>
      </c>
      <c r="H29" s="77">
        <f t="shared" si="3"/>
        <v>1486610.4</v>
      </c>
      <c r="I29" s="77">
        <v>1495250.8</v>
      </c>
      <c r="J29" s="77">
        <f t="shared" si="22"/>
        <v>8640.4000000001397</v>
      </c>
      <c r="K29" s="91">
        <f t="shared" si="23"/>
        <v>360.01666666667251</v>
      </c>
      <c r="L29" s="101"/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7"/>
        <v>0.33333333333333298</v>
      </c>
      <c r="E30" s="74">
        <f t="shared" si="8"/>
        <v>46167</v>
      </c>
      <c r="F30" s="75">
        <f t="shared" si="7"/>
        <v>0.33333333333333298</v>
      </c>
      <c r="G30" s="76">
        <f t="shared" si="13"/>
        <v>1</v>
      </c>
      <c r="H30" s="77">
        <f t="shared" si="3"/>
        <v>1495250.8</v>
      </c>
      <c r="I30" s="77">
        <v>1504764.4</v>
      </c>
      <c r="J30" s="77">
        <f t="shared" si="22"/>
        <v>9513.5999999998603</v>
      </c>
      <c r="K30" s="91">
        <f t="shared" si="23"/>
        <v>396.39999999999418</v>
      </c>
      <c r="L30" s="101"/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7"/>
        <v>0.33333333333333298</v>
      </c>
      <c r="E31" s="74">
        <f t="shared" si="8"/>
        <v>46168</v>
      </c>
      <c r="F31" s="75">
        <f t="shared" si="7"/>
        <v>0.33333333333333298</v>
      </c>
      <c r="G31" s="76">
        <f t="shared" si="13"/>
        <v>1</v>
      </c>
      <c r="H31" s="77">
        <f t="shared" si="3"/>
        <v>1504764.4</v>
      </c>
      <c r="I31" s="77">
        <v>1517119.8</v>
      </c>
      <c r="J31" s="77">
        <f t="shared" ref="J31" si="25">I31-H31</f>
        <v>12355.40000000014</v>
      </c>
      <c r="K31" s="91">
        <f t="shared" si="23"/>
        <v>514.80833333333919</v>
      </c>
      <c r="L31" s="529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7"/>
        <v>0.33333333333333298</v>
      </c>
      <c r="E32" s="74">
        <f t="shared" si="8"/>
        <v>46169</v>
      </c>
      <c r="F32" s="75">
        <f t="shared" si="7"/>
        <v>0.33333333333333298</v>
      </c>
      <c r="G32" s="76">
        <f t="shared" si="13"/>
        <v>1</v>
      </c>
      <c r="H32" s="77">
        <f t="shared" si="3"/>
        <v>1517119.8</v>
      </c>
      <c r="I32" s="77">
        <v>1522109.9</v>
      </c>
      <c r="J32" s="77">
        <f t="shared" si="22"/>
        <v>4990.0999999998603</v>
      </c>
      <c r="K32" s="91">
        <f t="shared" si="23"/>
        <v>207.92083333332752</v>
      </c>
      <c r="L32" s="101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7"/>
        <v>0.33333333333333298</v>
      </c>
      <c r="E33" s="74">
        <f t="shared" si="8"/>
        <v>46170</v>
      </c>
      <c r="F33" s="75">
        <f t="shared" si="7"/>
        <v>0.33333333333333298</v>
      </c>
      <c r="G33" s="76">
        <f t="shared" si="13"/>
        <v>1</v>
      </c>
      <c r="H33" s="77">
        <f t="shared" si="3"/>
        <v>1522109.9</v>
      </c>
      <c r="I33" s="200">
        <v>1522508.7</v>
      </c>
      <c r="J33" s="77">
        <f t="shared" si="22"/>
        <v>398.80000000004657</v>
      </c>
      <c r="K33" s="91">
        <f t="shared" si="23"/>
        <v>16.616666666668607</v>
      </c>
      <c r="L33" s="101"/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7"/>
        <v>0.33333333333333298</v>
      </c>
      <c r="E34" s="74">
        <f t="shared" si="8"/>
        <v>46171</v>
      </c>
      <c r="F34" s="75">
        <f t="shared" si="7"/>
        <v>0.33333333333333298</v>
      </c>
      <c r="G34" s="76">
        <f t="shared" si="13"/>
        <v>1</v>
      </c>
      <c r="H34" s="77">
        <f t="shared" si="3"/>
        <v>1522508.7</v>
      </c>
      <c r="I34" s="200">
        <v>1533330</v>
      </c>
      <c r="J34" s="77">
        <f t="shared" si="22"/>
        <v>10821.300000000047</v>
      </c>
      <c r="K34" s="91">
        <f t="shared" si="23"/>
        <v>450.88750000000192</v>
      </c>
      <c r="L34" s="101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7"/>
        <v>0.33333333333333298</v>
      </c>
      <c r="E35" s="74">
        <f t="shared" si="8"/>
        <v>46172</v>
      </c>
      <c r="F35" s="75">
        <f t="shared" si="7"/>
        <v>0.33333333333333298</v>
      </c>
      <c r="G35" s="76">
        <f t="shared" si="13"/>
        <v>1</v>
      </c>
      <c r="H35" s="77">
        <f t="shared" si="3"/>
        <v>1533330</v>
      </c>
      <c r="I35" s="200">
        <v>1545261.3</v>
      </c>
      <c r="J35" s="77">
        <f t="shared" si="22"/>
        <v>11931.300000000047</v>
      </c>
      <c r="K35" s="91">
        <f t="shared" si="23"/>
        <v>497.13750000000192</v>
      </c>
      <c r="L35" s="101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7"/>
        <v>0.33333333333333298</v>
      </c>
      <c r="E36" s="74">
        <f t="shared" si="8"/>
        <v>46173</v>
      </c>
      <c r="F36" s="75">
        <f t="shared" si="7"/>
        <v>0.33333333333333298</v>
      </c>
      <c r="G36" s="76">
        <f t="shared" si="13"/>
        <v>1</v>
      </c>
      <c r="H36" s="77">
        <f t="shared" si="3"/>
        <v>1545261.3</v>
      </c>
      <c r="I36" s="200">
        <v>1556670</v>
      </c>
      <c r="J36" s="77">
        <f t="shared" si="22"/>
        <v>11408.699999999953</v>
      </c>
      <c r="K36" s="91">
        <f t="shared" si="23"/>
        <v>475.36249999999808</v>
      </c>
      <c r="L36" s="101"/>
    </row>
    <row r="37" spans="1:12">
      <c r="A37" s="78">
        <f t="shared" si="24"/>
        <v>31</v>
      </c>
      <c r="B37" s="74">
        <f t="shared" si="24"/>
        <v>46173</v>
      </c>
      <c r="C37" s="74">
        <f t="shared" ref="C37" si="26">B37</f>
        <v>46173</v>
      </c>
      <c r="D37" s="75">
        <f t="shared" si="7"/>
        <v>0.33333333333333298</v>
      </c>
      <c r="E37" s="74">
        <f t="shared" ref="E37" si="27">C37+1</f>
        <v>46174</v>
      </c>
      <c r="F37" s="75">
        <v>0.125</v>
      </c>
      <c r="G37" s="76">
        <f t="shared" ref="G37" si="28">IFERROR(((E37-C37)+(F37-D37)),"")</f>
        <v>0.79166666666666696</v>
      </c>
      <c r="H37" s="77">
        <f t="shared" ref="H37" si="29">I36</f>
        <v>1556670</v>
      </c>
      <c r="I37" s="200">
        <v>1566146.4</v>
      </c>
      <c r="J37" s="77">
        <f t="shared" ref="J37" si="30">I37-H37</f>
        <v>9476.3999999999069</v>
      </c>
      <c r="K37" s="91">
        <f t="shared" ref="K37" si="31">J37/24</f>
        <v>394.8499999999961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30.791666666666668</v>
      </c>
      <c r="H39" s="85"/>
      <c r="I39" s="85"/>
      <c r="J39" s="93">
        <f>SUM(J7:J38)</f>
        <v>204495</v>
      </c>
      <c r="K39" s="93">
        <f>AVERAGE(K7:K38)</f>
        <v>274.85887096774195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0.99327956989247312</v>
      </c>
      <c r="H40" s="89"/>
      <c r="I40" s="89"/>
      <c r="J40" s="89"/>
      <c r="K40" s="89">
        <f>K39/SUMPRODUCT((K7:K38&gt;0)*1)</f>
        <v>9.161962365591398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8" priority="2" operator="equal">
      <formula>"APC"</formula>
    </cfRule>
  </conditionalFormatting>
  <conditionalFormatting sqref="F11:F20">
    <cfRule type="cellIs" dxfId="17" priority="1" operator="equal">
      <formula>"APC"</formula>
    </cfRule>
  </conditionalFormatting>
  <hyperlinks>
    <hyperlink ref="L2" location="'Summary sales'!A1" display="SUMMARY" xr:uid="{00000000-0004-0000-1E00-000000000000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0"/>
  <sheetViews>
    <sheetView zoomScale="80" zoomScaleNormal="80" workbookViewId="0">
      <pane ySplit="6" topLeftCell="A22" activePane="bottomLeft" state="frozen"/>
      <selection pane="bottomLef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169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117.1258333333147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6096157.1299999999</v>
      </c>
      <c r="I7" s="200">
        <v>6097698.5700000003</v>
      </c>
      <c r="J7" s="77">
        <f t="shared" ref="J7" si="0">I7-H7</f>
        <v>1541.4400000004098</v>
      </c>
      <c r="K7" s="91">
        <f t="shared" ref="K7" si="1">J7/24</f>
        <v>64.226666666683741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f>F7</f>
        <v>0.29166666666666702</v>
      </c>
      <c r="G8" s="76">
        <f>IFERROR(((E8-C8)+(F8-D8)),"")</f>
        <v>1</v>
      </c>
      <c r="H8" s="77">
        <f t="shared" ref="H8:H37" si="3">I7</f>
        <v>6097698.5700000003</v>
      </c>
      <c r="I8" s="77">
        <v>6099817.8600000003</v>
      </c>
      <c r="J8" s="77">
        <f t="shared" ref="J8" si="4">I8-H8</f>
        <v>2119.2900000000373</v>
      </c>
      <c r="K8" s="91">
        <f t="shared" ref="K8" si="5">J8/24</f>
        <v>88.303750000001557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0.29166666666666702</v>
      </c>
      <c r="E9" s="74">
        <f t="shared" ref="E9:E36" si="8">C9+1</f>
        <v>46146</v>
      </c>
      <c r="F9" s="75">
        <f t="shared" si="7"/>
        <v>0.29166666666666702</v>
      </c>
      <c r="G9" s="76">
        <f>IFERROR(((E9-C9)+(F9-D9)),"")</f>
        <v>1</v>
      </c>
      <c r="H9" s="77">
        <f t="shared" si="3"/>
        <v>6099817.8600000003</v>
      </c>
      <c r="I9" s="77">
        <v>6101288.6200000001</v>
      </c>
      <c r="J9" s="77">
        <f t="shared" ref="J9" si="9">I9-H9</f>
        <v>1470.7599999997765</v>
      </c>
      <c r="K9" s="91">
        <f t="shared" ref="K9" si="10">J9/24</f>
        <v>61.281666666657351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0.29166666666666702</v>
      </c>
      <c r="E10" s="74">
        <f t="shared" si="8"/>
        <v>46147</v>
      </c>
      <c r="F10" s="75">
        <f t="shared" si="7"/>
        <v>0.29166666666666702</v>
      </c>
      <c r="G10" s="76">
        <f>IFERROR(((E10-C10)+(F10-D10)),"")</f>
        <v>1</v>
      </c>
      <c r="H10" s="77">
        <f t="shared" si="3"/>
        <v>6101288.6200000001</v>
      </c>
      <c r="I10" s="77">
        <v>6103085.2300000004</v>
      </c>
      <c r="J10" s="77">
        <f t="shared" ref="J10" si="11">I10-H10</f>
        <v>1796.6100000003353</v>
      </c>
      <c r="K10" s="91">
        <f t="shared" ref="K10" si="12">J10/24</f>
        <v>74.85875000001397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0.29166666666666702</v>
      </c>
      <c r="E11" s="74">
        <f t="shared" si="8"/>
        <v>46148</v>
      </c>
      <c r="F11" s="75">
        <f t="shared" si="7"/>
        <v>0.29166666666666702</v>
      </c>
      <c r="G11" s="76">
        <f t="shared" ref="G11:G36" si="13">IFERROR(((E11-C11)+(F11-D11)),"")</f>
        <v>1</v>
      </c>
      <c r="H11" s="77">
        <f t="shared" si="3"/>
        <v>6103085.2300000004</v>
      </c>
      <c r="I11" s="77">
        <v>6105258.4400000004</v>
      </c>
      <c r="J11" s="77">
        <f t="shared" ref="J11" si="14">I11-H11</f>
        <v>2173.2099999999627</v>
      </c>
      <c r="K11" s="91">
        <f t="shared" ref="K11" si="15">J11/24</f>
        <v>90.550416666665114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0.29166666666666702</v>
      </c>
      <c r="E12" s="74">
        <f t="shared" si="8"/>
        <v>46149</v>
      </c>
      <c r="F12" s="75">
        <f t="shared" si="7"/>
        <v>0.29166666666666702</v>
      </c>
      <c r="G12" s="76">
        <f t="shared" si="13"/>
        <v>1</v>
      </c>
      <c r="H12" s="77">
        <f t="shared" si="3"/>
        <v>6105258.4400000004</v>
      </c>
      <c r="I12" s="77">
        <v>6107917.5099999998</v>
      </c>
      <c r="J12" s="77">
        <f t="shared" ref="J12" si="16">I12-H12</f>
        <v>2659.0699999993667</v>
      </c>
      <c r="K12" s="91">
        <f t="shared" ref="K12" si="17">J12/24</f>
        <v>110.79458333330695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0.29166666666666702</v>
      </c>
      <c r="E13" s="74">
        <f t="shared" si="8"/>
        <v>46150</v>
      </c>
      <c r="F13" s="75">
        <f t="shared" si="7"/>
        <v>0.29166666666666702</v>
      </c>
      <c r="G13" s="76">
        <f t="shared" si="13"/>
        <v>1</v>
      </c>
      <c r="H13" s="77">
        <f t="shared" si="3"/>
        <v>6107917.5099999998</v>
      </c>
      <c r="I13" s="77">
        <v>6110153.9400000004</v>
      </c>
      <c r="J13" s="77">
        <f t="shared" ref="J13" si="18">I13-H13</f>
        <v>2236.4300000006333</v>
      </c>
      <c r="K13" s="91">
        <f t="shared" ref="K13" si="19">J13/24</f>
        <v>93.184583333359726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0.29166666666666702</v>
      </c>
      <c r="E14" s="74">
        <f t="shared" si="8"/>
        <v>46151</v>
      </c>
      <c r="F14" s="75">
        <f t="shared" si="7"/>
        <v>0.29166666666666702</v>
      </c>
      <c r="G14" s="76">
        <f t="shared" si="13"/>
        <v>1</v>
      </c>
      <c r="H14" s="77">
        <f t="shared" si="3"/>
        <v>6110153.9400000004</v>
      </c>
      <c r="I14" s="77">
        <v>6111574.0599999996</v>
      </c>
      <c r="J14" s="77">
        <f t="shared" ref="J14" si="20">I14-H14</f>
        <v>1420.1199999991804</v>
      </c>
      <c r="K14" s="91">
        <f t="shared" ref="K14" si="21">J14/24</f>
        <v>59.171666666632518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0.29166666666666702</v>
      </c>
      <c r="E15" s="74">
        <f t="shared" si="8"/>
        <v>46152</v>
      </c>
      <c r="F15" s="75">
        <f t="shared" si="7"/>
        <v>0.29166666666666702</v>
      </c>
      <c r="G15" s="76">
        <f t="shared" si="13"/>
        <v>1</v>
      </c>
      <c r="H15" s="77">
        <f t="shared" si="3"/>
        <v>6111574.0599999996</v>
      </c>
      <c r="I15" s="77">
        <v>6113297.0300000003</v>
      </c>
      <c r="J15" s="77">
        <f t="shared" ref="J15:J36" si="22">I15-H15</f>
        <v>1722.9700000006706</v>
      </c>
      <c r="K15" s="91">
        <f t="shared" ref="K15:K36" si="23">J15/24</f>
        <v>71.790416666694611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0.29166666666666702</v>
      </c>
      <c r="E16" s="74">
        <f t="shared" si="8"/>
        <v>46153</v>
      </c>
      <c r="F16" s="75">
        <f t="shared" si="7"/>
        <v>0.29166666666666702</v>
      </c>
      <c r="G16" s="76">
        <f t="shared" si="13"/>
        <v>1</v>
      </c>
      <c r="H16" s="77">
        <f t="shared" si="3"/>
        <v>6113297.0300000003</v>
      </c>
      <c r="I16" s="77">
        <v>6115083.3300000001</v>
      </c>
      <c r="J16" s="77">
        <f t="shared" si="22"/>
        <v>1786.2999999998137</v>
      </c>
      <c r="K16" s="91">
        <f t="shared" si="23"/>
        <v>74.429166666658901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0.29166666666666702</v>
      </c>
      <c r="E17" s="74">
        <f t="shared" si="8"/>
        <v>46154</v>
      </c>
      <c r="F17" s="75">
        <f t="shared" si="7"/>
        <v>0.29166666666666702</v>
      </c>
      <c r="G17" s="76">
        <f t="shared" si="13"/>
        <v>1</v>
      </c>
      <c r="H17" s="77">
        <f t="shared" si="3"/>
        <v>6115083.3300000001</v>
      </c>
      <c r="I17" s="77">
        <v>6117089.2199999997</v>
      </c>
      <c r="J17" s="77">
        <f t="shared" si="22"/>
        <v>2005.8899999996647</v>
      </c>
      <c r="K17" s="91">
        <f t="shared" si="23"/>
        <v>83.57874999998603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0.29166666666666702</v>
      </c>
      <c r="E18" s="74">
        <f t="shared" si="8"/>
        <v>46155</v>
      </c>
      <c r="F18" s="75">
        <f t="shared" si="7"/>
        <v>0.29166666666666702</v>
      </c>
      <c r="G18" s="76">
        <f t="shared" si="13"/>
        <v>1</v>
      </c>
      <c r="H18" s="77">
        <f t="shared" si="3"/>
        <v>6117089.2199999997</v>
      </c>
      <c r="I18" s="77">
        <v>6118912.1600000001</v>
      </c>
      <c r="J18" s="77">
        <f t="shared" si="22"/>
        <v>1822.9400000004098</v>
      </c>
      <c r="K18" s="91">
        <f t="shared" si="23"/>
        <v>75.955833333350412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0.29166666666666702</v>
      </c>
      <c r="E19" s="74">
        <f t="shared" si="8"/>
        <v>46156</v>
      </c>
      <c r="F19" s="75">
        <f t="shared" si="7"/>
        <v>0.29166666666666702</v>
      </c>
      <c r="G19" s="76">
        <f t="shared" si="13"/>
        <v>1</v>
      </c>
      <c r="H19" s="77">
        <f t="shared" si="3"/>
        <v>6118912.1600000001</v>
      </c>
      <c r="I19" s="77">
        <v>6120915.8600000003</v>
      </c>
      <c r="J19" s="77">
        <f t="shared" si="22"/>
        <v>2003.7000000001863</v>
      </c>
      <c r="K19" s="91">
        <f t="shared" si="23"/>
        <v>83.487500000007756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0.29166666666666702</v>
      </c>
      <c r="E20" s="74">
        <f t="shared" si="8"/>
        <v>46157</v>
      </c>
      <c r="F20" s="75">
        <f t="shared" si="7"/>
        <v>0.29166666666666702</v>
      </c>
      <c r="G20" s="76">
        <f t="shared" si="13"/>
        <v>1</v>
      </c>
      <c r="H20" s="77">
        <f t="shared" si="3"/>
        <v>6120915.8600000003</v>
      </c>
      <c r="I20" s="77">
        <v>6120919.8700000001</v>
      </c>
      <c r="J20" s="77">
        <f t="shared" si="22"/>
        <v>4.0099999997764826</v>
      </c>
      <c r="K20" s="91">
        <f t="shared" si="23"/>
        <v>0.16708333332402012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0.29166666666666702</v>
      </c>
      <c r="E21" s="74">
        <f t="shared" si="8"/>
        <v>46158</v>
      </c>
      <c r="F21" s="75">
        <f t="shared" si="7"/>
        <v>0.29166666666666702</v>
      </c>
      <c r="G21" s="76">
        <f t="shared" si="13"/>
        <v>1</v>
      </c>
      <c r="H21" s="77">
        <f t="shared" si="3"/>
        <v>6120919.8700000001</v>
      </c>
      <c r="I21" s="77">
        <v>6123186.0199999996</v>
      </c>
      <c r="J21" s="77">
        <f t="shared" si="22"/>
        <v>2266.1499999994412</v>
      </c>
      <c r="K21" s="91">
        <f t="shared" si="23"/>
        <v>94.422916666643388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0.29166666666666702</v>
      </c>
      <c r="E22" s="74">
        <f t="shared" si="8"/>
        <v>46159</v>
      </c>
      <c r="F22" s="75">
        <f t="shared" si="7"/>
        <v>0.29166666666666702</v>
      </c>
      <c r="G22" s="76">
        <f t="shared" si="13"/>
        <v>1</v>
      </c>
      <c r="H22" s="77">
        <f t="shared" si="3"/>
        <v>6123186.0199999996</v>
      </c>
      <c r="I22" s="77">
        <v>6125301.3899999997</v>
      </c>
      <c r="J22" s="77">
        <f t="shared" ref="J22" si="24">I22-H22</f>
        <v>2115.3700000001118</v>
      </c>
      <c r="K22" s="91">
        <f t="shared" si="23"/>
        <v>88.140416666671328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0.29166666666666702</v>
      </c>
      <c r="E23" s="74">
        <f t="shared" si="8"/>
        <v>46160</v>
      </c>
      <c r="F23" s="75">
        <f t="shared" si="7"/>
        <v>0.29166666666666702</v>
      </c>
      <c r="G23" s="76">
        <f t="shared" si="13"/>
        <v>1</v>
      </c>
      <c r="H23" s="77">
        <f t="shared" si="3"/>
        <v>6125301.3899999997</v>
      </c>
      <c r="I23" s="77">
        <v>6127443.4199999999</v>
      </c>
      <c r="J23" s="77">
        <f t="shared" si="22"/>
        <v>2142.0300000002608</v>
      </c>
      <c r="K23" s="91">
        <f t="shared" si="23"/>
        <v>89.25125000001087</v>
      </c>
      <c r="L23" s="101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0.29166666666666702</v>
      </c>
      <c r="E24" s="74">
        <f t="shared" si="8"/>
        <v>46161</v>
      </c>
      <c r="F24" s="75">
        <f t="shared" si="7"/>
        <v>0.29166666666666702</v>
      </c>
      <c r="G24" s="76">
        <f t="shared" si="13"/>
        <v>1</v>
      </c>
      <c r="H24" s="77">
        <f t="shared" si="3"/>
        <v>6127443.4199999999</v>
      </c>
      <c r="I24" s="77">
        <v>6129473.7699999996</v>
      </c>
      <c r="J24" s="77">
        <f t="shared" si="22"/>
        <v>2030.3499999996275</v>
      </c>
      <c r="K24" s="91">
        <f t="shared" si="23"/>
        <v>84.597916666651145</v>
      </c>
      <c r="L24" s="101"/>
    </row>
    <row r="25" spans="1:14">
      <c r="A25" s="78">
        <f t="shared" ref="A25:B37" si="25">A24+1</f>
        <v>19</v>
      </c>
      <c r="B25" s="74">
        <f t="shared" si="25"/>
        <v>46161</v>
      </c>
      <c r="C25" s="74">
        <f t="shared" si="2"/>
        <v>46161</v>
      </c>
      <c r="D25" s="75">
        <f t="shared" si="7"/>
        <v>0.29166666666666702</v>
      </c>
      <c r="E25" s="74">
        <f t="shared" si="8"/>
        <v>46162</v>
      </c>
      <c r="F25" s="75">
        <f t="shared" si="7"/>
        <v>0.29166666666666702</v>
      </c>
      <c r="G25" s="76">
        <f t="shared" si="13"/>
        <v>1</v>
      </c>
      <c r="H25" s="77">
        <f t="shared" si="3"/>
        <v>6129473.7699999996</v>
      </c>
      <c r="I25" s="77">
        <v>6131890.7599999998</v>
      </c>
      <c r="J25" s="77">
        <f t="shared" si="22"/>
        <v>2416.9900000002235</v>
      </c>
      <c r="K25" s="91">
        <f t="shared" si="23"/>
        <v>100.70791666667598</v>
      </c>
      <c r="L25" s="101"/>
    </row>
    <row r="26" spans="1:14">
      <c r="A26" s="78">
        <f t="shared" si="25"/>
        <v>20</v>
      </c>
      <c r="B26" s="74">
        <f t="shared" si="25"/>
        <v>46162</v>
      </c>
      <c r="C26" s="74">
        <f t="shared" si="2"/>
        <v>46162</v>
      </c>
      <c r="D26" s="75">
        <f t="shared" si="7"/>
        <v>0.29166666666666702</v>
      </c>
      <c r="E26" s="74">
        <f t="shared" si="8"/>
        <v>46163</v>
      </c>
      <c r="F26" s="75">
        <f t="shared" si="7"/>
        <v>0.29166666666666702</v>
      </c>
      <c r="G26" s="76">
        <f t="shared" si="13"/>
        <v>1</v>
      </c>
      <c r="H26" s="77">
        <f t="shared" si="3"/>
        <v>6131890.7599999998</v>
      </c>
      <c r="I26" s="77">
        <v>6131962.5</v>
      </c>
      <c r="J26" s="77">
        <f t="shared" si="22"/>
        <v>71.740000000223517</v>
      </c>
      <c r="K26" s="91">
        <f t="shared" si="23"/>
        <v>2.9891666666759797</v>
      </c>
      <c r="L26" s="101"/>
    </row>
    <row r="27" spans="1:14">
      <c r="A27" s="78">
        <f t="shared" si="25"/>
        <v>21</v>
      </c>
      <c r="B27" s="74">
        <f t="shared" si="25"/>
        <v>46163</v>
      </c>
      <c r="C27" s="74">
        <f t="shared" si="2"/>
        <v>46163</v>
      </c>
      <c r="D27" s="75">
        <f t="shared" si="7"/>
        <v>0.29166666666666702</v>
      </c>
      <c r="E27" s="74">
        <f t="shared" si="8"/>
        <v>46164</v>
      </c>
      <c r="F27" s="75">
        <f t="shared" si="7"/>
        <v>0.29166666666666702</v>
      </c>
      <c r="G27" s="76">
        <f t="shared" si="13"/>
        <v>1</v>
      </c>
      <c r="H27" s="77">
        <f t="shared" si="3"/>
        <v>6131962.5</v>
      </c>
      <c r="I27" s="77">
        <v>6133704.5899999999</v>
      </c>
      <c r="J27" s="77">
        <f t="shared" si="22"/>
        <v>1742.089999999851</v>
      </c>
      <c r="K27" s="91">
        <f t="shared" si="23"/>
        <v>72.587083333327129</v>
      </c>
      <c r="L27" s="101"/>
    </row>
    <row r="28" spans="1:14">
      <c r="A28" s="78">
        <f t="shared" si="25"/>
        <v>22</v>
      </c>
      <c r="B28" s="74">
        <f t="shared" si="25"/>
        <v>46164</v>
      </c>
      <c r="C28" s="74">
        <f t="shared" si="2"/>
        <v>46164</v>
      </c>
      <c r="D28" s="75">
        <f t="shared" si="7"/>
        <v>0.29166666666666702</v>
      </c>
      <c r="E28" s="74">
        <f t="shared" si="8"/>
        <v>46165</v>
      </c>
      <c r="F28" s="75">
        <f t="shared" si="7"/>
        <v>0.29166666666666702</v>
      </c>
      <c r="G28" s="76">
        <f t="shared" si="13"/>
        <v>1</v>
      </c>
      <c r="H28" s="77">
        <f t="shared" si="3"/>
        <v>6133704.5899999999</v>
      </c>
      <c r="I28" s="77">
        <v>6136459.6600000001</v>
      </c>
      <c r="J28" s="77">
        <f t="shared" si="22"/>
        <v>2755.070000000298</v>
      </c>
      <c r="K28" s="91">
        <f t="shared" si="23"/>
        <v>114.79458333334576</v>
      </c>
      <c r="L28" s="101"/>
    </row>
    <row r="29" spans="1:14">
      <c r="A29" s="78">
        <f t="shared" si="25"/>
        <v>23</v>
      </c>
      <c r="B29" s="74">
        <f t="shared" si="25"/>
        <v>46165</v>
      </c>
      <c r="C29" s="74">
        <f t="shared" si="2"/>
        <v>46165</v>
      </c>
      <c r="D29" s="75">
        <f t="shared" si="7"/>
        <v>0.29166666666666702</v>
      </c>
      <c r="E29" s="74">
        <f t="shared" si="8"/>
        <v>46166</v>
      </c>
      <c r="F29" s="75">
        <f t="shared" si="7"/>
        <v>0.29166666666666702</v>
      </c>
      <c r="G29" s="76">
        <f t="shared" si="13"/>
        <v>1</v>
      </c>
      <c r="H29" s="77">
        <f t="shared" si="3"/>
        <v>6136459.6600000001</v>
      </c>
      <c r="I29" s="77">
        <v>6139270.6799999997</v>
      </c>
      <c r="J29" s="77">
        <f t="shared" si="22"/>
        <v>2811.019999999553</v>
      </c>
      <c r="K29" s="91">
        <f t="shared" si="23"/>
        <v>117.1258333333147</v>
      </c>
      <c r="L29" s="101"/>
    </row>
    <row r="30" spans="1:14">
      <c r="A30" s="78">
        <f t="shared" si="25"/>
        <v>24</v>
      </c>
      <c r="B30" s="74">
        <f t="shared" si="25"/>
        <v>46166</v>
      </c>
      <c r="C30" s="74">
        <f t="shared" si="2"/>
        <v>46166</v>
      </c>
      <c r="D30" s="75">
        <f t="shared" si="7"/>
        <v>0.29166666666666702</v>
      </c>
      <c r="E30" s="74">
        <f t="shared" si="8"/>
        <v>46167</v>
      </c>
      <c r="F30" s="75">
        <f t="shared" si="7"/>
        <v>0.29166666666666702</v>
      </c>
      <c r="G30" s="76">
        <f t="shared" si="13"/>
        <v>1</v>
      </c>
      <c r="H30" s="77">
        <f t="shared" si="3"/>
        <v>6139270.6799999997</v>
      </c>
      <c r="I30" s="77">
        <v>6140370.71</v>
      </c>
      <c r="J30" s="77">
        <f t="shared" si="22"/>
        <v>1100.0300000002608</v>
      </c>
      <c r="K30" s="91">
        <f t="shared" si="23"/>
        <v>45.834583333344199</v>
      </c>
      <c r="L30" s="101"/>
    </row>
    <row r="31" spans="1:14">
      <c r="A31" s="78">
        <f t="shared" si="25"/>
        <v>25</v>
      </c>
      <c r="B31" s="74">
        <f t="shared" si="25"/>
        <v>46167</v>
      </c>
      <c r="C31" s="74">
        <f t="shared" si="2"/>
        <v>46167</v>
      </c>
      <c r="D31" s="75">
        <f t="shared" si="7"/>
        <v>0.29166666666666702</v>
      </c>
      <c r="E31" s="74">
        <f t="shared" si="8"/>
        <v>46168</v>
      </c>
      <c r="F31" s="75">
        <f t="shared" si="7"/>
        <v>0.29166666666666702</v>
      </c>
      <c r="G31" s="76">
        <f t="shared" si="13"/>
        <v>1</v>
      </c>
      <c r="H31" s="77">
        <f t="shared" si="3"/>
        <v>6140370.71</v>
      </c>
      <c r="I31" s="77">
        <v>6141679.0300000003</v>
      </c>
      <c r="J31" s="77">
        <f t="shared" si="22"/>
        <v>1308.320000000298</v>
      </c>
      <c r="K31" s="91">
        <f t="shared" si="23"/>
        <v>54.513333333345749</v>
      </c>
      <c r="L31" s="101"/>
    </row>
    <row r="32" spans="1:14">
      <c r="A32" s="78">
        <f t="shared" si="25"/>
        <v>26</v>
      </c>
      <c r="B32" s="74">
        <f t="shared" si="25"/>
        <v>46168</v>
      </c>
      <c r="C32" s="74">
        <f t="shared" si="2"/>
        <v>46168</v>
      </c>
      <c r="D32" s="75">
        <f t="shared" si="7"/>
        <v>0.29166666666666702</v>
      </c>
      <c r="E32" s="74">
        <f t="shared" si="8"/>
        <v>46169</v>
      </c>
      <c r="F32" s="75">
        <f t="shared" si="7"/>
        <v>0.29166666666666702</v>
      </c>
      <c r="G32" s="76">
        <f t="shared" si="13"/>
        <v>1</v>
      </c>
      <c r="H32" s="77">
        <f t="shared" si="3"/>
        <v>6141679.0300000003</v>
      </c>
      <c r="I32" s="77">
        <v>6142683.3099999996</v>
      </c>
      <c r="J32" s="77">
        <f t="shared" si="22"/>
        <v>1004.2799999993294</v>
      </c>
      <c r="K32" s="91">
        <f t="shared" si="23"/>
        <v>41.84499999997206</v>
      </c>
      <c r="L32" s="101"/>
    </row>
    <row r="33" spans="1:12">
      <c r="A33" s="78">
        <f t="shared" si="25"/>
        <v>27</v>
      </c>
      <c r="B33" s="74">
        <f t="shared" si="25"/>
        <v>46169</v>
      </c>
      <c r="C33" s="74">
        <f t="shared" si="2"/>
        <v>46169</v>
      </c>
      <c r="D33" s="75">
        <f t="shared" si="7"/>
        <v>0.29166666666666702</v>
      </c>
      <c r="E33" s="74">
        <f t="shared" si="8"/>
        <v>46170</v>
      </c>
      <c r="F33" s="75">
        <f t="shared" si="7"/>
        <v>0.29166666666666702</v>
      </c>
      <c r="G33" s="76">
        <f t="shared" si="13"/>
        <v>1</v>
      </c>
      <c r="H33" s="77">
        <f t="shared" si="3"/>
        <v>6142683.3099999996</v>
      </c>
      <c r="I33" s="200">
        <v>6142683.3099999996</v>
      </c>
      <c r="J33" s="77">
        <f t="shared" si="22"/>
        <v>0</v>
      </c>
      <c r="K33" s="91">
        <f t="shared" si="23"/>
        <v>0</v>
      </c>
      <c r="L33" s="101"/>
    </row>
    <row r="34" spans="1:12">
      <c r="A34" s="78">
        <f t="shared" si="25"/>
        <v>28</v>
      </c>
      <c r="B34" s="74">
        <f t="shared" si="25"/>
        <v>46170</v>
      </c>
      <c r="C34" s="74">
        <f t="shared" si="2"/>
        <v>46170</v>
      </c>
      <c r="D34" s="75">
        <f t="shared" si="7"/>
        <v>0.29166666666666702</v>
      </c>
      <c r="E34" s="74">
        <f t="shared" si="8"/>
        <v>46171</v>
      </c>
      <c r="F34" s="75">
        <f t="shared" si="7"/>
        <v>0.29166666666666702</v>
      </c>
      <c r="G34" s="76">
        <f t="shared" si="13"/>
        <v>1</v>
      </c>
      <c r="H34" s="77">
        <f t="shared" si="3"/>
        <v>6142683.3099999996</v>
      </c>
      <c r="I34" s="200">
        <v>6144700.0199999996</v>
      </c>
      <c r="J34" s="77">
        <f t="shared" si="22"/>
        <v>2016.7099999999627</v>
      </c>
      <c r="K34" s="91">
        <f t="shared" si="23"/>
        <v>84.029583333331786</v>
      </c>
      <c r="L34" s="101"/>
    </row>
    <row r="35" spans="1:12">
      <c r="A35" s="78">
        <f t="shared" si="25"/>
        <v>29</v>
      </c>
      <c r="B35" s="74">
        <f t="shared" si="25"/>
        <v>46171</v>
      </c>
      <c r="C35" s="74">
        <f t="shared" si="2"/>
        <v>46171</v>
      </c>
      <c r="D35" s="75">
        <f t="shared" si="7"/>
        <v>0.29166666666666702</v>
      </c>
      <c r="E35" s="74">
        <f t="shared" si="8"/>
        <v>46172</v>
      </c>
      <c r="F35" s="75">
        <f t="shared" si="7"/>
        <v>0.29166666666666702</v>
      </c>
      <c r="G35" s="76">
        <f t="shared" si="13"/>
        <v>1</v>
      </c>
      <c r="H35" s="77">
        <f t="shared" si="3"/>
        <v>6144700.0199999996</v>
      </c>
      <c r="I35" s="200">
        <v>6146300.71</v>
      </c>
      <c r="J35" s="77">
        <f t="shared" si="22"/>
        <v>1600.6900000004098</v>
      </c>
      <c r="K35" s="91">
        <f t="shared" si="23"/>
        <v>66.695416666683741</v>
      </c>
      <c r="L35" s="101"/>
    </row>
    <row r="36" spans="1:12">
      <c r="A36" s="78">
        <f t="shared" si="25"/>
        <v>30</v>
      </c>
      <c r="B36" s="74">
        <f t="shared" si="25"/>
        <v>46172</v>
      </c>
      <c r="C36" s="74">
        <f t="shared" si="2"/>
        <v>46172</v>
      </c>
      <c r="D36" s="75">
        <f t="shared" si="7"/>
        <v>0.29166666666666702</v>
      </c>
      <c r="E36" s="74">
        <f t="shared" si="8"/>
        <v>46173</v>
      </c>
      <c r="F36" s="75">
        <f t="shared" si="7"/>
        <v>0.29166666666666702</v>
      </c>
      <c r="G36" s="76">
        <f t="shared" si="13"/>
        <v>1</v>
      </c>
      <c r="H36" s="77">
        <f t="shared" si="3"/>
        <v>6146300.71</v>
      </c>
      <c r="I36" s="200">
        <v>6148177.6100000003</v>
      </c>
      <c r="J36" s="77">
        <f t="shared" si="22"/>
        <v>1876.9000000003725</v>
      </c>
      <c r="K36" s="91">
        <f t="shared" si="23"/>
        <v>78.204166666682184</v>
      </c>
      <c r="L36" s="101"/>
    </row>
    <row r="37" spans="1:12">
      <c r="A37" s="78">
        <f t="shared" si="25"/>
        <v>31</v>
      </c>
      <c r="B37" s="74">
        <f t="shared" si="25"/>
        <v>46173</v>
      </c>
      <c r="C37" s="74">
        <f t="shared" ref="C37" si="26">B37</f>
        <v>46173</v>
      </c>
      <c r="D37" s="75">
        <f t="shared" si="7"/>
        <v>0.29166666666666702</v>
      </c>
      <c r="E37" s="74">
        <f t="shared" ref="E37" si="27">C37+1</f>
        <v>46174</v>
      </c>
      <c r="F37" s="75">
        <f t="shared" si="7"/>
        <v>0.29166666666666702</v>
      </c>
      <c r="G37" s="76">
        <f t="shared" ref="G37" si="28">IFERROR(((E37-C37)+(F37-D37)),"")</f>
        <v>1</v>
      </c>
      <c r="H37" s="77">
        <f t="shared" si="3"/>
        <v>6148177.6100000003</v>
      </c>
      <c r="I37" s="200">
        <v>6150412.0199999996</v>
      </c>
      <c r="J37" s="77">
        <f t="shared" ref="J37" si="29">I37-H37</f>
        <v>2234.4099999992177</v>
      </c>
      <c r="K37" s="91">
        <f t="shared" ref="K37" si="30">J37/24</f>
        <v>93.100416666634075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54254.889999999665</v>
      </c>
      <c r="K39" s="93">
        <f>AVERAGE(K7:K38)</f>
        <v>72.923239247311386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2.4307746415770461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6" priority="2" operator="equal">
      <formula>"APC"</formula>
    </cfRule>
  </conditionalFormatting>
  <conditionalFormatting sqref="F11:F20">
    <cfRule type="cellIs" dxfId="15" priority="1" operator="equal">
      <formula>"APC"</formula>
    </cfRule>
  </conditionalFormatting>
  <hyperlinks>
    <hyperlink ref="L2" location="'Summary sales'!A1" display="SUMMARY" xr:uid="{00000000-0004-0000-1F00-000000000000}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0"/>
  <sheetViews>
    <sheetView zoomScale="85" zoomScaleNormal="85" workbookViewId="0">
      <pane xSplit="2" ySplit="6" topLeftCell="C25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170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193.5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6559964</v>
      </c>
      <c r="I7" s="200">
        <v>6560336.9000000004</v>
      </c>
      <c r="J7" s="77">
        <f t="shared" ref="J7" si="0">I7-H7</f>
        <v>372.90000000037253</v>
      </c>
      <c r="K7" s="91">
        <f t="shared" ref="K7" si="1">J7/24</f>
        <v>15.537500000015521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f>F7</f>
        <v>0.29166666666666702</v>
      </c>
      <c r="G8" s="76">
        <f>IFERROR(((E8-C8)+(F8-D8)),"")</f>
        <v>1</v>
      </c>
      <c r="H8" s="200">
        <f t="shared" ref="H8:H37" si="3">I7</f>
        <v>6560336.9000000004</v>
      </c>
      <c r="I8" s="77">
        <v>6561988.9000000004</v>
      </c>
      <c r="J8" s="77">
        <f t="shared" ref="J8" si="4">I8-H8</f>
        <v>1652</v>
      </c>
      <c r="K8" s="91">
        <f t="shared" ref="K8" si="5">J8/24</f>
        <v>68.833333333333329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f t="shared" ref="D9:F37" si="7">D8</f>
        <v>0.29166666666666702</v>
      </c>
      <c r="E9" s="74">
        <f t="shared" ref="E9:E36" si="8">C9+1</f>
        <v>46146</v>
      </c>
      <c r="F9" s="75">
        <f t="shared" si="7"/>
        <v>0.29166666666666702</v>
      </c>
      <c r="G9" s="76">
        <f>IFERROR(((E9-C9)+(F9-D9)),"")</f>
        <v>1</v>
      </c>
      <c r="H9" s="200">
        <f t="shared" si="3"/>
        <v>6561988.9000000004</v>
      </c>
      <c r="I9" s="77">
        <v>6564731.7000000002</v>
      </c>
      <c r="J9" s="77">
        <f t="shared" ref="J9:J10" si="9">I9-H9</f>
        <v>2742.7999999998137</v>
      </c>
      <c r="K9" s="91">
        <f t="shared" ref="K9:K10" si="10">J9/24</f>
        <v>114.28333333332557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f t="shared" si="7"/>
        <v>0.29166666666666702</v>
      </c>
      <c r="E10" s="74">
        <f t="shared" si="8"/>
        <v>46147</v>
      </c>
      <c r="F10" s="75">
        <f t="shared" si="7"/>
        <v>0.29166666666666702</v>
      </c>
      <c r="G10" s="76">
        <f>IFERROR(((E10-C10)+(F10-D10)),"")</f>
        <v>1</v>
      </c>
      <c r="H10" s="200">
        <f t="shared" si="3"/>
        <v>6564731.7000000002</v>
      </c>
      <c r="I10" s="77">
        <v>6567643</v>
      </c>
      <c r="J10" s="77">
        <f t="shared" si="9"/>
        <v>2911.2999999998137</v>
      </c>
      <c r="K10" s="91">
        <f t="shared" si="10"/>
        <v>121.3041666666589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f t="shared" si="7"/>
        <v>0.29166666666666702</v>
      </c>
      <c r="E11" s="74">
        <f t="shared" si="8"/>
        <v>46148</v>
      </c>
      <c r="F11" s="75">
        <f t="shared" si="7"/>
        <v>0.29166666666666702</v>
      </c>
      <c r="G11" s="76">
        <f t="shared" ref="G11:G36" si="11">IFERROR(((E11-C11)+(F11-D11)),"")</f>
        <v>1</v>
      </c>
      <c r="H11" s="200">
        <f t="shared" si="3"/>
        <v>6567643</v>
      </c>
      <c r="I11" s="77">
        <v>6570852.5</v>
      </c>
      <c r="J11" s="77">
        <f t="shared" ref="J11" si="12">I11-H11</f>
        <v>3209.5</v>
      </c>
      <c r="K11" s="91">
        <f t="shared" ref="K11" si="13">J11/24</f>
        <v>133.72916666666666</v>
      </c>
      <c r="L11" s="101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f t="shared" si="7"/>
        <v>0.29166666666666702</v>
      </c>
      <c r="E12" s="74">
        <f t="shared" si="8"/>
        <v>46149</v>
      </c>
      <c r="F12" s="75">
        <f t="shared" si="7"/>
        <v>0.29166666666666702</v>
      </c>
      <c r="G12" s="76">
        <f t="shared" si="11"/>
        <v>1</v>
      </c>
      <c r="H12" s="200">
        <f t="shared" si="3"/>
        <v>6570852.5</v>
      </c>
      <c r="I12" s="77">
        <v>6572237.5</v>
      </c>
      <c r="J12" s="77">
        <f t="shared" ref="J12" si="14">I12-H12</f>
        <v>1385</v>
      </c>
      <c r="K12" s="91">
        <f t="shared" ref="K12" si="15">J12/24</f>
        <v>57.708333333333336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f t="shared" si="7"/>
        <v>0.29166666666666702</v>
      </c>
      <c r="E13" s="74">
        <f t="shared" si="8"/>
        <v>46150</v>
      </c>
      <c r="F13" s="75">
        <f t="shared" si="7"/>
        <v>0.29166666666666702</v>
      </c>
      <c r="G13" s="76">
        <f t="shared" si="11"/>
        <v>1</v>
      </c>
      <c r="H13" s="200">
        <f t="shared" si="3"/>
        <v>6572237.5</v>
      </c>
      <c r="I13" s="77">
        <v>6573777.2999999998</v>
      </c>
      <c r="J13" s="77">
        <f t="shared" ref="J13" si="16">I13-H13</f>
        <v>1539.7999999998137</v>
      </c>
      <c r="K13" s="91">
        <f t="shared" ref="K13" si="17">J13/24</f>
        <v>64.158333333325572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f t="shared" si="7"/>
        <v>0.29166666666666702</v>
      </c>
      <c r="E14" s="74">
        <f t="shared" si="8"/>
        <v>46151</v>
      </c>
      <c r="F14" s="75">
        <f t="shared" si="7"/>
        <v>0.29166666666666702</v>
      </c>
      <c r="G14" s="76">
        <f t="shared" si="11"/>
        <v>1</v>
      </c>
      <c r="H14" s="200">
        <f t="shared" si="3"/>
        <v>6573777.2999999998</v>
      </c>
      <c r="I14" s="77">
        <v>6577119.2000000002</v>
      </c>
      <c r="J14" s="77">
        <f t="shared" ref="J14" si="18">I14-H14</f>
        <v>3341.9000000003725</v>
      </c>
      <c r="K14" s="91">
        <f t="shared" ref="K14" si="19">J14/24</f>
        <v>139.24583333334886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f t="shared" si="7"/>
        <v>0.29166666666666702</v>
      </c>
      <c r="E15" s="74">
        <f t="shared" si="8"/>
        <v>46152</v>
      </c>
      <c r="F15" s="75">
        <f t="shared" si="7"/>
        <v>0.29166666666666702</v>
      </c>
      <c r="G15" s="76">
        <f t="shared" si="11"/>
        <v>1</v>
      </c>
      <c r="H15" s="200">
        <f t="shared" si="3"/>
        <v>6577119.2000000002</v>
      </c>
      <c r="I15" s="77">
        <v>6579501.0999999996</v>
      </c>
      <c r="J15" s="77">
        <f t="shared" ref="J15:J36" si="20">I15-H15</f>
        <v>2381.8999999994412</v>
      </c>
      <c r="K15" s="91">
        <f t="shared" ref="K15:K36" si="21">J15/24</f>
        <v>99.245833333310046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f t="shared" si="7"/>
        <v>0.29166666666666702</v>
      </c>
      <c r="E16" s="74">
        <f t="shared" si="8"/>
        <v>46153</v>
      </c>
      <c r="F16" s="75">
        <f t="shared" si="7"/>
        <v>0.29166666666666702</v>
      </c>
      <c r="G16" s="76">
        <f t="shared" si="11"/>
        <v>1</v>
      </c>
      <c r="H16" s="200">
        <f t="shared" si="3"/>
        <v>6579501.0999999996</v>
      </c>
      <c r="I16" s="77">
        <v>6583379.7999999998</v>
      </c>
      <c r="J16" s="77">
        <f t="shared" si="20"/>
        <v>3878.7000000001863</v>
      </c>
      <c r="K16" s="91">
        <f t="shared" si="21"/>
        <v>161.61250000000777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f t="shared" si="7"/>
        <v>0.29166666666666702</v>
      </c>
      <c r="E17" s="74">
        <f t="shared" si="8"/>
        <v>46154</v>
      </c>
      <c r="F17" s="75">
        <f t="shared" si="7"/>
        <v>0.29166666666666702</v>
      </c>
      <c r="G17" s="76">
        <f t="shared" si="11"/>
        <v>1</v>
      </c>
      <c r="H17" s="200">
        <f t="shared" si="3"/>
        <v>6583379.7999999998</v>
      </c>
      <c r="I17" s="77">
        <v>6586981.2999999998</v>
      </c>
      <c r="J17" s="77">
        <f t="shared" si="20"/>
        <v>3601.5</v>
      </c>
      <c r="K17" s="91">
        <f t="shared" si="21"/>
        <v>150.0625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f t="shared" si="7"/>
        <v>0.29166666666666702</v>
      </c>
      <c r="E18" s="74">
        <f t="shared" si="8"/>
        <v>46155</v>
      </c>
      <c r="F18" s="75">
        <f t="shared" si="7"/>
        <v>0.29166666666666702</v>
      </c>
      <c r="G18" s="76">
        <f t="shared" si="11"/>
        <v>1</v>
      </c>
      <c r="H18" s="200">
        <f t="shared" si="3"/>
        <v>6586981.2999999998</v>
      </c>
      <c r="I18" s="77">
        <v>6590497.4000000004</v>
      </c>
      <c r="J18" s="77">
        <f t="shared" si="20"/>
        <v>3516.1000000005588</v>
      </c>
      <c r="K18" s="91">
        <f t="shared" si="21"/>
        <v>146.50416666668994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f t="shared" si="7"/>
        <v>0.29166666666666702</v>
      </c>
      <c r="E19" s="74">
        <f t="shared" si="8"/>
        <v>46156</v>
      </c>
      <c r="F19" s="75">
        <f t="shared" si="7"/>
        <v>0.29166666666666702</v>
      </c>
      <c r="G19" s="76">
        <f t="shared" si="11"/>
        <v>1</v>
      </c>
      <c r="H19" s="200">
        <f t="shared" si="3"/>
        <v>6590497.4000000004</v>
      </c>
      <c r="I19" s="77">
        <v>6592416.7000000002</v>
      </c>
      <c r="J19" s="77">
        <f t="shared" si="20"/>
        <v>1919.2999999998137</v>
      </c>
      <c r="K19" s="91">
        <f t="shared" si="21"/>
        <v>79.970833333325572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f t="shared" si="7"/>
        <v>0.29166666666666702</v>
      </c>
      <c r="E20" s="74">
        <f t="shared" si="8"/>
        <v>46157</v>
      </c>
      <c r="F20" s="75">
        <f t="shared" si="7"/>
        <v>0.29166666666666702</v>
      </c>
      <c r="G20" s="76">
        <f t="shared" si="11"/>
        <v>1</v>
      </c>
      <c r="H20" s="200">
        <f t="shared" si="3"/>
        <v>6592416.7000000002</v>
      </c>
      <c r="I20" s="77">
        <v>6593459.4000000004</v>
      </c>
      <c r="J20" s="77">
        <f t="shared" si="20"/>
        <v>1042.7000000001863</v>
      </c>
      <c r="K20" s="91">
        <f t="shared" si="21"/>
        <v>43.445833333341092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f t="shared" si="7"/>
        <v>0.29166666666666702</v>
      </c>
      <c r="E21" s="74">
        <f t="shared" si="8"/>
        <v>46158</v>
      </c>
      <c r="F21" s="75">
        <f t="shared" si="7"/>
        <v>0.29166666666666702</v>
      </c>
      <c r="G21" s="76">
        <f t="shared" si="11"/>
        <v>1</v>
      </c>
      <c r="H21" s="200">
        <f t="shared" si="3"/>
        <v>6593459.4000000004</v>
      </c>
      <c r="I21" s="77">
        <v>6596633.7000000002</v>
      </c>
      <c r="J21" s="77">
        <f t="shared" si="20"/>
        <v>3174.2999999998137</v>
      </c>
      <c r="K21" s="91">
        <f t="shared" si="21"/>
        <v>132.26249999999223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f t="shared" si="7"/>
        <v>0.29166666666666702</v>
      </c>
      <c r="E22" s="74">
        <f t="shared" si="8"/>
        <v>46159</v>
      </c>
      <c r="F22" s="75">
        <f t="shared" si="7"/>
        <v>0.29166666666666702</v>
      </c>
      <c r="G22" s="76">
        <f t="shared" si="11"/>
        <v>1</v>
      </c>
      <c r="H22" s="200">
        <f t="shared" si="3"/>
        <v>6596633.7000000002</v>
      </c>
      <c r="I22" s="77">
        <v>6599167.5</v>
      </c>
      <c r="J22" s="77">
        <f t="shared" si="20"/>
        <v>2533.7999999998137</v>
      </c>
      <c r="K22" s="91">
        <f t="shared" si="21"/>
        <v>105.57499999999224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f t="shared" si="7"/>
        <v>0.29166666666666702</v>
      </c>
      <c r="E23" s="74">
        <f t="shared" si="8"/>
        <v>46160</v>
      </c>
      <c r="F23" s="75">
        <f t="shared" si="7"/>
        <v>0.29166666666666702</v>
      </c>
      <c r="G23" s="76">
        <f t="shared" si="11"/>
        <v>1</v>
      </c>
      <c r="H23" s="200">
        <f t="shared" si="3"/>
        <v>6599167.5</v>
      </c>
      <c r="I23" s="77">
        <v>6599167.5</v>
      </c>
      <c r="J23" s="77">
        <f t="shared" si="20"/>
        <v>0</v>
      </c>
      <c r="K23" s="91">
        <f t="shared" si="21"/>
        <v>0</v>
      </c>
      <c r="L23" s="101" t="s">
        <v>345</v>
      </c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f t="shared" si="7"/>
        <v>0.29166666666666702</v>
      </c>
      <c r="E24" s="74">
        <f t="shared" si="8"/>
        <v>46161</v>
      </c>
      <c r="F24" s="75">
        <f t="shared" si="7"/>
        <v>0.29166666666666702</v>
      </c>
      <c r="G24" s="76">
        <f t="shared" si="11"/>
        <v>1</v>
      </c>
      <c r="H24" s="200">
        <f t="shared" si="3"/>
        <v>6599167.5</v>
      </c>
      <c r="I24" s="77">
        <v>6603811.5</v>
      </c>
      <c r="J24" s="77">
        <f t="shared" si="20"/>
        <v>4644</v>
      </c>
      <c r="K24" s="91">
        <f t="shared" si="21"/>
        <v>193.5</v>
      </c>
      <c r="L24" s="101"/>
    </row>
    <row r="25" spans="1:14">
      <c r="A25" s="78">
        <f t="shared" ref="A25:B37" si="22">A24+1</f>
        <v>19</v>
      </c>
      <c r="B25" s="74">
        <f t="shared" si="22"/>
        <v>46161</v>
      </c>
      <c r="C25" s="74">
        <f t="shared" si="2"/>
        <v>46161</v>
      </c>
      <c r="D25" s="75">
        <f t="shared" si="7"/>
        <v>0.29166666666666702</v>
      </c>
      <c r="E25" s="74">
        <f t="shared" si="8"/>
        <v>46162</v>
      </c>
      <c r="F25" s="75">
        <f t="shared" si="7"/>
        <v>0.29166666666666702</v>
      </c>
      <c r="G25" s="76">
        <f t="shared" si="11"/>
        <v>1</v>
      </c>
      <c r="H25" s="200">
        <f t="shared" si="3"/>
        <v>6603811.5</v>
      </c>
      <c r="I25" s="77">
        <v>6607058.0999999996</v>
      </c>
      <c r="J25" s="77">
        <f t="shared" si="20"/>
        <v>3246.5999999996275</v>
      </c>
      <c r="K25" s="91">
        <f t="shared" si="21"/>
        <v>135.27499999998449</v>
      </c>
      <c r="L25" s="101"/>
    </row>
    <row r="26" spans="1:14">
      <c r="A26" s="78">
        <f t="shared" si="22"/>
        <v>20</v>
      </c>
      <c r="B26" s="74">
        <f t="shared" si="22"/>
        <v>46162</v>
      </c>
      <c r="C26" s="74">
        <f t="shared" si="2"/>
        <v>46162</v>
      </c>
      <c r="D26" s="75">
        <f t="shared" si="7"/>
        <v>0.29166666666666702</v>
      </c>
      <c r="E26" s="74">
        <f t="shared" si="8"/>
        <v>46163</v>
      </c>
      <c r="F26" s="75">
        <f t="shared" si="7"/>
        <v>0.29166666666666702</v>
      </c>
      <c r="G26" s="76">
        <f t="shared" si="11"/>
        <v>1</v>
      </c>
      <c r="H26" s="200">
        <f t="shared" si="3"/>
        <v>6607058.0999999996</v>
      </c>
      <c r="I26" s="77">
        <v>6610416.7000000002</v>
      </c>
      <c r="J26" s="77">
        <f t="shared" si="20"/>
        <v>3358.6000000005588</v>
      </c>
      <c r="K26" s="91">
        <f t="shared" si="21"/>
        <v>139.94166666668994</v>
      </c>
      <c r="L26" s="101"/>
    </row>
    <row r="27" spans="1:14">
      <c r="A27" s="78">
        <f t="shared" si="22"/>
        <v>21</v>
      </c>
      <c r="B27" s="74">
        <f t="shared" si="22"/>
        <v>46163</v>
      </c>
      <c r="C27" s="74">
        <f t="shared" si="2"/>
        <v>46163</v>
      </c>
      <c r="D27" s="75">
        <f t="shared" si="7"/>
        <v>0.29166666666666702</v>
      </c>
      <c r="E27" s="74">
        <f t="shared" si="8"/>
        <v>46164</v>
      </c>
      <c r="F27" s="75">
        <f t="shared" si="7"/>
        <v>0.29166666666666702</v>
      </c>
      <c r="G27" s="76">
        <f t="shared" si="11"/>
        <v>1</v>
      </c>
      <c r="H27" s="200">
        <f t="shared" si="3"/>
        <v>6610416.7000000002</v>
      </c>
      <c r="I27" s="77">
        <v>6613824.2000000002</v>
      </c>
      <c r="J27" s="77">
        <f t="shared" si="20"/>
        <v>3407.5</v>
      </c>
      <c r="K27" s="91">
        <f t="shared" si="21"/>
        <v>141.97916666666666</v>
      </c>
      <c r="L27" s="101"/>
    </row>
    <row r="28" spans="1:14">
      <c r="A28" s="78">
        <f t="shared" si="22"/>
        <v>22</v>
      </c>
      <c r="B28" s="74">
        <f t="shared" si="22"/>
        <v>46164</v>
      </c>
      <c r="C28" s="74">
        <f t="shared" si="2"/>
        <v>46164</v>
      </c>
      <c r="D28" s="75">
        <f t="shared" si="7"/>
        <v>0.29166666666666702</v>
      </c>
      <c r="E28" s="74">
        <f t="shared" si="8"/>
        <v>46165</v>
      </c>
      <c r="F28" s="75">
        <f t="shared" si="7"/>
        <v>0.29166666666666702</v>
      </c>
      <c r="G28" s="76">
        <f t="shared" si="11"/>
        <v>1</v>
      </c>
      <c r="H28" s="200">
        <f t="shared" si="3"/>
        <v>6613824.2000000002</v>
      </c>
      <c r="I28" s="77">
        <v>6616931.2000000002</v>
      </c>
      <c r="J28" s="77">
        <f t="shared" si="20"/>
        <v>3107</v>
      </c>
      <c r="K28" s="91">
        <f t="shared" si="21"/>
        <v>129.45833333333334</v>
      </c>
      <c r="L28" s="101"/>
    </row>
    <row r="29" spans="1:14">
      <c r="A29" s="78">
        <f t="shared" si="22"/>
        <v>23</v>
      </c>
      <c r="B29" s="74">
        <f t="shared" si="22"/>
        <v>46165</v>
      </c>
      <c r="C29" s="74">
        <f t="shared" si="2"/>
        <v>46165</v>
      </c>
      <c r="D29" s="75">
        <f t="shared" si="7"/>
        <v>0.29166666666666702</v>
      </c>
      <c r="E29" s="74">
        <f t="shared" si="8"/>
        <v>46166</v>
      </c>
      <c r="F29" s="75">
        <f t="shared" si="7"/>
        <v>0.29166666666666702</v>
      </c>
      <c r="G29" s="76">
        <f t="shared" si="11"/>
        <v>1</v>
      </c>
      <c r="H29" s="200">
        <f t="shared" si="3"/>
        <v>6616931.2000000002</v>
      </c>
      <c r="I29" s="77">
        <v>6619835.7999999998</v>
      </c>
      <c r="J29" s="77">
        <f t="shared" si="20"/>
        <v>2904.5999999996275</v>
      </c>
      <c r="K29" s="91">
        <f t="shared" si="21"/>
        <v>121.02499999998447</v>
      </c>
      <c r="L29" s="101"/>
    </row>
    <row r="30" spans="1:14">
      <c r="A30" s="78">
        <f t="shared" si="22"/>
        <v>24</v>
      </c>
      <c r="B30" s="74">
        <f t="shared" si="22"/>
        <v>46166</v>
      </c>
      <c r="C30" s="74">
        <f t="shared" si="2"/>
        <v>46166</v>
      </c>
      <c r="D30" s="75">
        <f t="shared" si="7"/>
        <v>0.29166666666666702</v>
      </c>
      <c r="E30" s="74">
        <f t="shared" si="8"/>
        <v>46167</v>
      </c>
      <c r="F30" s="75">
        <f t="shared" si="7"/>
        <v>0.29166666666666702</v>
      </c>
      <c r="G30" s="76">
        <f t="shared" si="11"/>
        <v>1</v>
      </c>
      <c r="H30" s="200">
        <f t="shared" si="3"/>
        <v>6619835.7999999998</v>
      </c>
      <c r="I30" s="77">
        <v>6623430.9000000004</v>
      </c>
      <c r="J30" s="77">
        <f t="shared" si="20"/>
        <v>3595.1000000005588</v>
      </c>
      <c r="K30" s="91">
        <f t="shared" si="21"/>
        <v>149.79583333335663</v>
      </c>
      <c r="L30" s="101"/>
    </row>
    <row r="31" spans="1:14">
      <c r="A31" s="78">
        <f t="shared" si="22"/>
        <v>25</v>
      </c>
      <c r="B31" s="74">
        <f t="shared" si="22"/>
        <v>46167</v>
      </c>
      <c r="C31" s="74">
        <f t="shared" si="2"/>
        <v>46167</v>
      </c>
      <c r="D31" s="75">
        <f t="shared" si="7"/>
        <v>0.29166666666666702</v>
      </c>
      <c r="E31" s="74">
        <f t="shared" si="8"/>
        <v>46168</v>
      </c>
      <c r="F31" s="75">
        <f t="shared" si="7"/>
        <v>0.29166666666666702</v>
      </c>
      <c r="G31" s="76">
        <f t="shared" si="11"/>
        <v>1</v>
      </c>
      <c r="H31" s="200">
        <f t="shared" si="3"/>
        <v>6623430.9000000004</v>
      </c>
      <c r="I31" s="77">
        <v>6626808.7000000002</v>
      </c>
      <c r="J31" s="77">
        <f t="shared" si="20"/>
        <v>3377.7999999998137</v>
      </c>
      <c r="K31" s="91">
        <f t="shared" si="21"/>
        <v>140.74166666665892</v>
      </c>
      <c r="L31" s="101"/>
    </row>
    <row r="32" spans="1:14">
      <c r="A32" s="78">
        <f t="shared" si="22"/>
        <v>26</v>
      </c>
      <c r="B32" s="74">
        <f t="shared" si="22"/>
        <v>46168</v>
      </c>
      <c r="C32" s="74">
        <f t="shared" si="2"/>
        <v>46168</v>
      </c>
      <c r="D32" s="75">
        <f t="shared" si="7"/>
        <v>0.29166666666666702</v>
      </c>
      <c r="E32" s="74">
        <f t="shared" si="8"/>
        <v>46169</v>
      </c>
      <c r="F32" s="75">
        <f t="shared" si="7"/>
        <v>0.29166666666666702</v>
      </c>
      <c r="G32" s="76">
        <f t="shared" si="11"/>
        <v>1</v>
      </c>
      <c r="H32" s="200">
        <f t="shared" si="3"/>
        <v>6626808.7000000002</v>
      </c>
      <c r="I32" s="77">
        <v>6627897.0999999996</v>
      </c>
      <c r="J32" s="77">
        <f t="shared" si="20"/>
        <v>1088.3999999994412</v>
      </c>
      <c r="K32" s="91">
        <f t="shared" si="21"/>
        <v>45.349999999976717</v>
      </c>
      <c r="L32" s="101"/>
    </row>
    <row r="33" spans="1:12">
      <c r="A33" s="78">
        <f t="shared" si="22"/>
        <v>27</v>
      </c>
      <c r="B33" s="74">
        <f t="shared" si="22"/>
        <v>46169</v>
      </c>
      <c r="C33" s="74">
        <f t="shared" si="2"/>
        <v>46169</v>
      </c>
      <c r="D33" s="75">
        <f t="shared" si="7"/>
        <v>0.29166666666666702</v>
      </c>
      <c r="E33" s="74">
        <f t="shared" si="8"/>
        <v>46170</v>
      </c>
      <c r="F33" s="75">
        <f t="shared" si="7"/>
        <v>0.29166666666666702</v>
      </c>
      <c r="G33" s="76">
        <f t="shared" si="11"/>
        <v>1</v>
      </c>
      <c r="H33" s="200">
        <f t="shared" si="3"/>
        <v>6627897.0999999996</v>
      </c>
      <c r="I33" s="200">
        <v>6628158.5</v>
      </c>
      <c r="J33" s="77">
        <f t="shared" si="20"/>
        <v>261.40000000037253</v>
      </c>
      <c r="K33" s="91">
        <f t="shared" si="21"/>
        <v>10.891666666682189</v>
      </c>
      <c r="L33" s="101"/>
    </row>
    <row r="34" spans="1:12">
      <c r="A34" s="78">
        <f t="shared" si="22"/>
        <v>28</v>
      </c>
      <c r="B34" s="74">
        <f t="shared" si="22"/>
        <v>46170</v>
      </c>
      <c r="C34" s="74">
        <f t="shared" si="2"/>
        <v>46170</v>
      </c>
      <c r="D34" s="75">
        <f t="shared" si="7"/>
        <v>0.29166666666666702</v>
      </c>
      <c r="E34" s="74">
        <f t="shared" si="8"/>
        <v>46171</v>
      </c>
      <c r="F34" s="75">
        <f t="shared" si="7"/>
        <v>0.29166666666666702</v>
      </c>
      <c r="G34" s="76">
        <f t="shared" si="11"/>
        <v>1</v>
      </c>
      <c r="H34" s="200">
        <f t="shared" si="3"/>
        <v>6628158.5</v>
      </c>
      <c r="I34" s="200">
        <v>6630711.2000000002</v>
      </c>
      <c r="J34" s="77">
        <f t="shared" si="20"/>
        <v>2552.7000000001863</v>
      </c>
      <c r="K34" s="91">
        <f t="shared" si="21"/>
        <v>106.36250000000776</v>
      </c>
      <c r="L34" s="101"/>
    </row>
    <row r="35" spans="1:12">
      <c r="A35" s="78">
        <f t="shared" si="22"/>
        <v>29</v>
      </c>
      <c r="B35" s="74">
        <f t="shared" si="22"/>
        <v>46171</v>
      </c>
      <c r="C35" s="74">
        <f t="shared" si="2"/>
        <v>46171</v>
      </c>
      <c r="D35" s="75">
        <f t="shared" si="7"/>
        <v>0.29166666666666702</v>
      </c>
      <c r="E35" s="74">
        <f t="shared" si="8"/>
        <v>46172</v>
      </c>
      <c r="F35" s="75">
        <f t="shared" si="7"/>
        <v>0.29166666666666702</v>
      </c>
      <c r="G35" s="76">
        <f t="shared" si="11"/>
        <v>1</v>
      </c>
      <c r="H35" s="200">
        <f t="shared" si="3"/>
        <v>6630711.2000000002</v>
      </c>
      <c r="I35" s="200">
        <v>6633580.7000000002</v>
      </c>
      <c r="J35" s="77">
        <f t="shared" si="20"/>
        <v>2869.5</v>
      </c>
      <c r="K35" s="91">
        <f t="shared" si="21"/>
        <v>119.5625</v>
      </c>
      <c r="L35" s="101"/>
    </row>
    <row r="36" spans="1:12">
      <c r="A36" s="78">
        <f t="shared" si="22"/>
        <v>30</v>
      </c>
      <c r="B36" s="74">
        <f t="shared" si="22"/>
        <v>46172</v>
      </c>
      <c r="C36" s="74">
        <f t="shared" si="2"/>
        <v>46172</v>
      </c>
      <c r="D36" s="75">
        <f t="shared" si="7"/>
        <v>0.29166666666666702</v>
      </c>
      <c r="E36" s="74">
        <f t="shared" si="8"/>
        <v>46173</v>
      </c>
      <c r="F36" s="75">
        <f t="shared" si="7"/>
        <v>0.29166666666666702</v>
      </c>
      <c r="G36" s="76">
        <f t="shared" si="11"/>
        <v>1</v>
      </c>
      <c r="H36" s="200">
        <f t="shared" si="3"/>
        <v>6633580.7000000002</v>
      </c>
      <c r="I36" s="200">
        <v>6635298.4000000004</v>
      </c>
      <c r="J36" s="77">
        <f t="shared" si="20"/>
        <v>1717.7000000001863</v>
      </c>
      <c r="K36" s="91">
        <f t="shared" si="21"/>
        <v>71.570833333341099</v>
      </c>
      <c r="L36" s="101"/>
    </row>
    <row r="37" spans="1:12">
      <c r="A37" s="78">
        <f t="shared" si="22"/>
        <v>31</v>
      </c>
      <c r="B37" s="74">
        <f t="shared" si="22"/>
        <v>46173</v>
      </c>
      <c r="C37" s="74">
        <f t="shared" ref="C37" si="23">B37</f>
        <v>46173</v>
      </c>
      <c r="D37" s="75">
        <f t="shared" si="7"/>
        <v>0.29166666666666702</v>
      </c>
      <c r="E37" s="74">
        <f t="shared" ref="E37" si="24">C37+1</f>
        <v>46174</v>
      </c>
      <c r="F37" s="75">
        <f t="shared" si="7"/>
        <v>0.29166666666666702</v>
      </c>
      <c r="G37" s="76">
        <f t="shared" ref="G37" si="25">IFERROR(((E37-C37)+(F37-D37)),"")</f>
        <v>1</v>
      </c>
      <c r="H37" s="200">
        <f t="shared" si="3"/>
        <v>6635298.4000000004</v>
      </c>
      <c r="I37" s="200">
        <v>6635298.4000000004</v>
      </c>
      <c r="J37" s="77">
        <f t="shared" ref="J37" si="26">I37-H37</f>
        <v>0</v>
      </c>
      <c r="K37" s="91">
        <f t="shared" ref="K37" si="27">J37/24</f>
        <v>0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75334.400000000373</v>
      </c>
      <c r="K39" s="93">
        <f>AVERAGE(K7:K38)</f>
        <v>101.25591397849516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3.4915832406377643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4" priority="2" operator="equal">
      <formula>"APC"</formula>
    </cfRule>
  </conditionalFormatting>
  <conditionalFormatting sqref="F11:F20">
    <cfRule type="cellIs" dxfId="13" priority="1" operator="equal">
      <formula>"APC"</formula>
    </cfRule>
  </conditionalFormatting>
  <hyperlinks>
    <hyperlink ref="L2" location="'Summary sales'!A1" display="SUMMARY" xr:uid="{00000000-0004-0000-20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40"/>
  <sheetViews>
    <sheetView zoomScale="90" zoomScaleNormal="90" workbookViewId="0">
      <pane xSplit="2" ySplit="6" topLeftCell="C22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171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176.07083333334108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2471330.6</v>
      </c>
      <c r="I7" s="200">
        <v>2471614.6</v>
      </c>
      <c r="J7" s="77">
        <f t="shared" ref="J7" si="0">I7-H7</f>
        <v>284</v>
      </c>
      <c r="K7" s="91">
        <f t="shared" ref="K7" si="1">J7/24</f>
        <v>11.833333333333334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200">
        <f t="shared" ref="H8:H37" si="3">I7</f>
        <v>2471614.6</v>
      </c>
      <c r="I8" s="77">
        <v>2475189.2000000002</v>
      </c>
      <c r="J8" s="77">
        <f t="shared" ref="J8" si="4">I8-H8</f>
        <v>3574.6000000000931</v>
      </c>
      <c r="K8" s="91">
        <f t="shared" ref="K8" si="5">J8/24</f>
        <v>148.94166666667056</v>
      </c>
      <c r="L8" s="101"/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v>0.33333333333333298</v>
      </c>
      <c r="E9" s="74">
        <f t="shared" ref="E9:E36" si="7">C9+1</f>
        <v>46146</v>
      </c>
      <c r="F9" s="75">
        <v>0.33333333333333298</v>
      </c>
      <c r="G9" s="76">
        <f>IFERROR(((E9-C9)+(F9-D9)),"")</f>
        <v>1</v>
      </c>
      <c r="H9" s="200">
        <f t="shared" si="3"/>
        <v>2475189.2000000002</v>
      </c>
      <c r="I9" s="77">
        <v>2475310.2999999998</v>
      </c>
      <c r="J9" s="77">
        <f t="shared" ref="J9" si="8">I9-H9</f>
        <v>121.09999999962747</v>
      </c>
      <c r="K9" s="91">
        <f t="shared" ref="K9" si="9">J9/24</f>
        <v>5.0458333333178116</v>
      </c>
      <c r="L9" s="101"/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v>0.33333333333333298</v>
      </c>
      <c r="E10" s="74">
        <f t="shared" si="7"/>
        <v>46147</v>
      </c>
      <c r="F10" s="75">
        <v>0.33333333333333298</v>
      </c>
      <c r="G10" s="76">
        <f>IFERROR(((E10-C10)+(F10-D10)),"")</f>
        <v>1</v>
      </c>
      <c r="H10" s="200">
        <f t="shared" si="3"/>
        <v>2475310.2999999998</v>
      </c>
      <c r="I10" s="77">
        <v>2478720.4</v>
      </c>
      <c r="J10" s="77">
        <f t="shared" ref="J10" si="10">I10-H10</f>
        <v>3410.1000000000931</v>
      </c>
      <c r="K10" s="91">
        <f t="shared" ref="K10" si="11">J10/24</f>
        <v>142.08750000000387</v>
      </c>
      <c r="L10" s="36"/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v>0.33333333333333298</v>
      </c>
      <c r="E11" s="74">
        <f t="shared" si="7"/>
        <v>46148</v>
      </c>
      <c r="F11" s="75">
        <v>0.33333333333333298</v>
      </c>
      <c r="G11" s="76">
        <f t="shared" ref="G11:G36" si="12">IFERROR(((E11-C11)+(F11-D11)),"")</f>
        <v>1</v>
      </c>
      <c r="H11" s="200">
        <f t="shared" si="3"/>
        <v>2478720.4</v>
      </c>
      <c r="I11" s="77">
        <v>2482475.2999999998</v>
      </c>
      <c r="J11" s="77">
        <f t="shared" ref="J11" si="13">I11-H11</f>
        <v>3754.8999999999069</v>
      </c>
      <c r="K11" s="91">
        <f t="shared" ref="K11" si="14">J11/24</f>
        <v>156.45416666666279</v>
      </c>
      <c r="L11" s="36"/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v>0.33333333333333298</v>
      </c>
      <c r="E12" s="74">
        <f t="shared" si="7"/>
        <v>46149</v>
      </c>
      <c r="F12" s="75">
        <v>0.33333333333333298</v>
      </c>
      <c r="G12" s="76">
        <f t="shared" si="12"/>
        <v>1</v>
      </c>
      <c r="H12" s="200">
        <f t="shared" si="3"/>
        <v>2482475.2999999998</v>
      </c>
      <c r="I12" s="77">
        <v>2486053.7999999998</v>
      </c>
      <c r="J12" s="77">
        <f t="shared" ref="J12" si="15">I12-H12</f>
        <v>3578.5</v>
      </c>
      <c r="K12" s="91">
        <f t="shared" ref="K12" si="16">J12/24</f>
        <v>149.10416666666666</v>
      </c>
      <c r="L12" s="101"/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v>0.33333333333333298</v>
      </c>
      <c r="E13" s="74">
        <f t="shared" si="7"/>
        <v>46150</v>
      </c>
      <c r="F13" s="75">
        <v>0.33333333333333298</v>
      </c>
      <c r="G13" s="76">
        <f t="shared" si="12"/>
        <v>1</v>
      </c>
      <c r="H13" s="200">
        <f t="shared" si="3"/>
        <v>2486053.7999999998</v>
      </c>
      <c r="I13" s="77">
        <v>2489292.4</v>
      </c>
      <c r="J13" s="77">
        <f t="shared" ref="J13" si="17">I13-H13</f>
        <v>3238.6000000000931</v>
      </c>
      <c r="K13" s="91">
        <f t="shared" ref="K13" si="18">J13/24</f>
        <v>134.94166666667056</v>
      </c>
      <c r="L13" s="101"/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v>0.33333333333333298</v>
      </c>
      <c r="E14" s="74">
        <f t="shared" si="7"/>
        <v>46151</v>
      </c>
      <c r="F14" s="75">
        <v>0.33333333333333298</v>
      </c>
      <c r="G14" s="76">
        <f t="shared" si="12"/>
        <v>1</v>
      </c>
      <c r="H14" s="200">
        <f t="shared" si="3"/>
        <v>2489292.4</v>
      </c>
      <c r="I14" s="77">
        <v>2491953.6</v>
      </c>
      <c r="J14" s="77">
        <f t="shared" ref="J14" si="19">I14-H14</f>
        <v>2661.2000000001863</v>
      </c>
      <c r="K14" s="91">
        <f t="shared" ref="K14" si="20">J14/24</f>
        <v>110.8833333333411</v>
      </c>
      <c r="L14" s="101"/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v>0.33333333333333298</v>
      </c>
      <c r="E15" s="74">
        <f t="shared" si="7"/>
        <v>46152</v>
      </c>
      <c r="F15" s="75">
        <v>0.33333333333333298</v>
      </c>
      <c r="G15" s="76">
        <f t="shared" si="12"/>
        <v>1</v>
      </c>
      <c r="H15" s="200">
        <f t="shared" si="3"/>
        <v>2491953.6</v>
      </c>
      <c r="I15" s="77">
        <v>2495435.2000000002</v>
      </c>
      <c r="J15" s="77">
        <f t="shared" ref="J15" si="21">I15-H15</f>
        <v>3481.6000000000931</v>
      </c>
      <c r="K15" s="91">
        <f t="shared" ref="K15" si="22">J15/24</f>
        <v>145.06666666667056</v>
      </c>
      <c r="L15" s="101"/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v>0.33333333333333298</v>
      </c>
      <c r="E16" s="74">
        <f t="shared" si="7"/>
        <v>46153</v>
      </c>
      <c r="F16" s="75">
        <v>0.33333333333333298</v>
      </c>
      <c r="G16" s="76">
        <f t="shared" si="12"/>
        <v>1</v>
      </c>
      <c r="H16" s="200">
        <f t="shared" si="3"/>
        <v>2495435.2000000002</v>
      </c>
      <c r="I16" s="77">
        <v>2495650.7999999998</v>
      </c>
      <c r="J16" s="77">
        <f t="shared" ref="J16:J36" si="23">I16-H16</f>
        <v>215.59999999962747</v>
      </c>
      <c r="K16" s="91">
        <f t="shared" ref="K16:K36" si="24">J16/24</f>
        <v>8.9833333333178107</v>
      </c>
      <c r="L16" s="101"/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v>0.33333333333333298</v>
      </c>
      <c r="E17" s="74">
        <f t="shared" si="7"/>
        <v>46154</v>
      </c>
      <c r="F17" s="75">
        <v>0.33333333333333298</v>
      </c>
      <c r="G17" s="76">
        <f t="shared" si="12"/>
        <v>1</v>
      </c>
      <c r="H17" s="200">
        <f t="shared" si="3"/>
        <v>2495650.7999999998</v>
      </c>
      <c r="I17" s="77">
        <v>2498876.4</v>
      </c>
      <c r="J17" s="77">
        <f t="shared" si="23"/>
        <v>3225.6000000000931</v>
      </c>
      <c r="K17" s="91">
        <f t="shared" si="24"/>
        <v>134.40000000000387</v>
      </c>
      <c r="L17" s="101"/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v>0.33333333333333298</v>
      </c>
      <c r="E18" s="74">
        <f t="shared" si="7"/>
        <v>46155</v>
      </c>
      <c r="F18" s="75">
        <v>0.33333333333333298</v>
      </c>
      <c r="G18" s="76">
        <f t="shared" si="12"/>
        <v>1</v>
      </c>
      <c r="H18" s="200">
        <f t="shared" si="3"/>
        <v>2498876.4</v>
      </c>
      <c r="I18" s="77">
        <v>2502410.6</v>
      </c>
      <c r="J18" s="77">
        <f t="shared" si="23"/>
        <v>3534.2000000001863</v>
      </c>
      <c r="K18" s="91">
        <f t="shared" si="24"/>
        <v>147.25833333334108</v>
      </c>
      <c r="L18" s="101"/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v>0.33333333333333298</v>
      </c>
      <c r="E19" s="74">
        <f t="shared" si="7"/>
        <v>46156</v>
      </c>
      <c r="F19" s="75">
        <v>0.33333333333333298</v>
      </c>
      <c r="G19" s="76">
        <f t="shared" si="12"/>
        <v>1</v>
      </c>
      <c r="H19" s="200">
        <f t="shared" si="3"/>
        <v>2502410.6</v>
      </c>
      <c r="I19" s="77">
        <v>2506118.7000000002</v>
      </c>
      <c r="J19" s="77">
        <f t="shared" si="23"/>
        <v>3708.1000000000931</v>
      </c>
      <c r="K19" s="91">
        <f t="shared" si="24"/>
        <v>154.50416666667056</v>
      </c>
      <c r="L19" s="101"/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v>0.33333333333333298</v>
      </c>
      <c r="E20" s="74">
        <f t="shared" si="7"/>
        <v>46157</v>
      </c>
      <c r="F20" s="75">
        <v>0.33333333333333298</v>
      </c>
      <c r="G20" s="76">
        <f t="shared" si="12"/>
        <v>1</v>
      </c>
      <c r="H20" s="200">
        <f t="shared" si="3"/>
        <v>2506118.7000000002</v>
      </c>
      <c r="I20" s="77">
        <v>2506281</v>
      </c>
      <c r="J20" s="77">
        <f t="shared" si="23"/>
        <v>162.29999999981374</v>
      </c>
      <c r="K20" s="91">
        <f t="shared" si="24"/>
        <v>6.7624999999922393</v>
      </c>
      <c r="L20" s="101"/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v>0.33333333333333298</v>
      </c>
      <c r="E21" s="74">
        <f t="shared" si="7"/>
        <v>46158</v>
      </c>
      <c r="F21" s="75">
        <v>0.33333333333333298</v>
      </c>
      <c r="G21" s="76">
        <f t="shared" si="12"/>
        <v>1</v>
      </c>
      <c r="H21" s="200">
        <f t="shared" si="3"/>
        <v>2506281</v>
      </c>
      <c r="I21" s="77">
        <v>2508741.5</v>
      </c>
      <c r="J21" s="77">
        <f t="shared" si="23"/>
        <v>2460.5</v>
      </c>
      <c r="K21" s="91">
        <f t="shared" si="24"/>
        <v>102.52083333333333</v>
      </c>
      <c r="L21" s="101"/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v>0.33333333333333298</v>
      </c>
      <c r="E22" s="74">
        <f t="shared" si="7"/>
        <v>46159</v>
      </c>
      <c r="F22" s="75">
        <v>0.33333333333333298</v>
      </c>
      <c r="G22" s="76">
        <f t="shared" si="12"/>
        <v>1</v>
      </c>
      <c r="H22" s="200">
        <f t="shared" si="3"/>
        <v>2508741.5</v>
      </c>
      <c r="I22" s="77">
        <v>2512967.2000000002</v>
      </c>
      <c r="J22" s="77">
        <f t="shared" si="23"/>
        <v>4225.7000000001863</v>
      </c>
      <c r="K22" s="91">
        <f t="shared" si="24"/>
        <v>176.07083333334108</v>
      </c>
      <c r="L22" s="101"/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v>0.33333333333333298</v>
      </c>
      <c r="E23" s="74">
        <f t="shared" si="7"/>
        <v>46160</v>
      </c>
      <c r="F23" s="75">
        <v>0.33333333333333298</v>
      </c>
      <c r="G23" s="76">
        <f t="shared" si="12"/>
        <v>1</v>
      </c>
      <c r="H23" s="200">
        <f t="shared" si="3"/>
        <v>2512967.2000000002</v>
      </c>
      <c r="I23" s="77">
        <v>2513008.4</v>
      </c>
      <c r="J23" s="77">
        <f t="shared" si="23"/>
        <v>41.199999999720603</v>
      </c>
      <c r="K23" s="91">
        <f t="shared" si="24"/>
        <v>1.7166666666550252</v>
      </c>
      <c r="L23" s="36"/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v>0.33333333333333298</v>
      </c>
      <c r="E24" s="74">
        <f t="shared" si="7"/>
        <v>46161</v>
      </c>
      <c r="F24" s="75">
        <v>0.33333333333333298</v>
      </c>
      <c r="G24" s="76">
        <f t="shared" si="12"/>
        <v>1</v>
      </c>
      <c r="H24" s="200">
        <f t="shared" si="3"/>
        <v>2513008.4</v>
      </c>
      <c r="I24" s="77">
        <v>2516564.2999999998</v>
      </c>
      <c r="J24" s="77">
        <f t="shared" si="23"/>
        <v>3555.8999999999069</v>
      </c>
      <c r="K24" s="91">
        <f t="shared" si="24"/>
        <v>148.16249999999613</v>
      </c>
      <c r="L24" s="36"/>
    </row>
    <row r="25" spans="1:14">
      <c r="A25" s="78">
        <f t="shared" ref="A25:B37" si="25">A24+1</f>
        <v>19</v>
      </c>
      <c r="B25" s="74">
        <f t="shared" si="25"/>
        <v>46161</v>
      </c>
      <c r="C25" s="74">
        <f t="shared" si="2"/>
        <v>46161</v>
      </c>
      <c r="D25" s="75">
        <v>0.33333333333333298</v>
      </c>
      <c r="E25" s="74">
        <f t="shared" si="7"/>
        <v>46162</v>
      </c>
      <c r="F25" s="75">
        <v>0.33333333333333298</v>
      </c>
      <c r="G25" s="76">
        <f t="shared" si="12"/>
        <v>1</v>
      </c>
      <c r="H25" s="200">
        <f t="shared" si="3"/>
        <v>2516564.2999999998</v>
      </c>
      <c r="I25" s="77">
        <v>2520285</v>
      </c>
      <c r="J25" s="77">
        <f t="shared" si="23"/>
        <v>3720.7000000001863</v>
      </c>
      <c r="K25" s="91">
        <f t="shared" si="24"/>
        <v>155.02916666667443</v>
      </c>
      <c r="L25" s="36"/>
    </row>
    <row r="26" spans="1:14">
      <c r="A26" s="78">
        <f t="shared" si="25"/>
        <v>20</v>
      </c>
      <c r="B26" s="74">
        <f t="shared" si="25"/>
        <v>46162</v>
      </c>
      <c r="C26" s="74">
        <f t="shared" si="2"/>
        <v>46162</v>
      </c>
      <c r="D26" s="75">
        <v>0.33333333333333298</v>
      </c>
      <c r="E26" s="74">
        <f t="shared" si="7"/>
        <v>46163</v>
      </c>
      <c r="F26" s="75">
        <v>0.33333333333333298</v>
      </c>
      <c r="G26" s="76">
        <f t="shared" si="12"/>
        <v>1</v>
      </c>
      <c r="H26" s="200">
        <f t="shared" si="3"/>
        <v>2520285</v>
      </c>
      <c r="I26" s="77">
        <v>2524245.4</v>
      </c>
      <c r="J26" s="77">
        <f t="shared" si="23"/>
        <v>3960.3999999999069</v>
      </c>
      <c r="K26" s="91">
        <f t="shared" si="24"/>
        <v>165.01666666666279</v>
      </c>
      <c r="L26" s="36"/>
    </row>
    <row r="27" spans="1:14">
      <c r="A27" s="78">
        <f t="shared" si="25"/>
        <v>21</v>
      </c>
      <c r="B27" s="74">
        <f t="shared" si="25"/>
        <v>46163</v>
      </c>
      <c r="C27" s="74">
        <f t="shared" si="2"/>
        <v>46163</v>
      </c>
      <c r="D27" s="75">
        <v>0.33333333333333298</v>
      </c>
      <c r="E27" s="74">
        <f t="shared" si="7"/>
        <v>46164</v>
      </c>
      <c r="F27" s="75">
        <v>0.33333333333333298</v>
      </c>
      <c r="G27" s="76">
        <f t="shared" si="12"/>
        <v>1</v>
      </c>
      <c r="H27" s="200">
        <f t="shared" si="3"/>
        <v>2524245.4</v>
      </c>
      <c r="I27" s="77">
        <v>2527845.7999999998</v>
      </c>
      <c r="J27" s="77">
        <f t="shared" si="23"/>
        <v>3600.3999999999069</v>
      </c>
      <c r="K27" s="91">
        <f t="shared" si="24"/>
        <v>150.01666666666279</v>
      </c>
      <c r="L27" s="36"/>
    </row>
    <row r="28" spans="1:14">
      <c r="A28" s="78">
        <f t="shared" si="25"/>
        <v>22</v>
      </c>
      <c r="B28" s="74">
        <f t="shared" si="25"/>
        <v>46164</v>
      </c>
      <c r="C28" s="74">
        <f t="shared" si="2"/>
        <v>46164</v>
      </c>
      <c r="D28" s="75">
        <v>0.33333333333333298</v>
      </c>
      <c r="E28" s="74">
        <f t="shared" si="7"/>
        <v>46165</v>
      </c>
      <c r="F28" s="75">
        <v>0.33333333333333298</v>
      </c>
      <c r="G28" s="76">
        <f t="shared" si="12"/>
        <v>1</v>
      </c>
      <c r="H28" s="200">
        <f t="shared" si="3"/>
        <v>2527845.7999999998</v>
      </c>
      <c r="I28" s="77">
        <v>2528046.7000000002</v>
      </c>
      <c r="J28" s="77">
        <f t="shared" si="23"/>
        <v>200.90000000037253</v>
      </c>
      <c r="K28" s="91">
        <f t="shared" si="24"/>
        <v>8.3708333333488554</v>
      </c>
      <c r="L28" s="524"/>
    </row>
    <row r="29" spans="1:14">
      <c r="A29" s="78">
        <f t="shared" si="25"/>
        <v>23</v>
      </c>
      <c r="B29" s="74">
        <f t="shared" si="25"/>
        <v>46165</v>
      </c>
      <c r="C29" s="74">
        <f t="shared" si="2"/>
        <v>46165</v>
      </c>
      <c r="D29" s="75">
        <v>0.33333333333333298</v>
      </c>
      <c r="E29" s="74">
        <f t="shared" si="7"/>
        <v>46166</v>
      </c>
      <c r="F29" s="75">
        <v>0.33333333333333298</v>
      </c>
      <c r="G29" s="76">
        <f t="shared" si="12"/>
        <v>1</v>
      </c>
      <c r="H29" s="200">
        <f t="shared" si="3"/>
        <v>2528046.7000000002</v>
      </c>
      <c r="I29" s="77">
        <v>2530848.5</v>
      </c>
      <c r="J29" s="77">
        <f t="shared" si="23"/>
        <v>2801.7999999998137</v>
      </c>
      <c r="K29" s="91">
        <f t="shared" si="24"/>
        <v>116.7416666666589</v>
      </c>
      <c r="L29" s="36"/>
    </row>
    <row r="30" spans="1:14">
      <c r="A30" s="78">
        <f t="shared" si="25"/>
        <v>24</v>
      </c>
      <c r="B30" s="74">
        <f t="shared" si="25"/>
        <v>46166</v>
      </c>
      <c r="C30" s="74">
        <f t="shared" si="2"/>
        <v>46166</v>
      </c>
      <c r="D30" s="75">
        <v>0.33333333333333298</v>
      </c>
      <c r="E30" s="74">
        <f t="shared" si="7"/>
        <v>46167</v>
      </c>
      <c r="F30" s="75">
        <v>0.33333333333333298</v>
      </c>
      <c r="G30" s="76">
        <f t="shared" si="12"/>
        <v>1</v>
      </c>
      <c r="H30" s="200">
        <f t="shared" si="3"/>
        <v>2530848.5</v>
      </c>
      <c r="I30" s="77">
        <v>2530864.6</v>
      </c>
      <c r="J30" s="77">
        <f t="shared" si="23"/>
        <v>16.100000000093132</v>
      </c>
      <c r="K30" s="91">
        <f t="shared" si="24"/>
        <v>0.67083333333721384</v>
      </c>
      <c r="L30" s="36"/>
    </row>
    <row r="31" spans="1:14">
      <c r="A31" s="78">
        <f t="shared" si="25"/>
        <v>25</v>
      </c>
      <c r="B31" s="74">
        <f t="shared" si="25"/>
        <v>46167</v>
      </c>
      <c r="C31" s="74">
        <f t="shared" si="2"/>
        <v>46167</v>
      </c>
      <c r="D31" s="75">
        <v>0.33333333333333298</v>
      </c>
      <c r="E31" s="74">
        <f t="shared" si="7"/>
        <v>46168</v>
      </c>
      <c r="F31" s="75">
        <v>0.33333333333333298</v>
      </c>
      <c r="G31" s="76">
        <f t="shared" si="12"/>
        <v>1</v>
      </c>
      <c r="H31" s="200">
        <f t="shared" si="3"/>
        <v>2530864.6</v>
      </c>
      <c r="I31" s="77">
        <v>2534499.4</v>
      </c>
      <c r="J31" s="77">
        <f t="shared" si="23"/>
        <v>3634.7999999998137</v>
      </c>
      <c r="K31" s="91">
        <f t="shared" si="24"/>
        <v>151.44999999999223</v>
      </c>
      <c r="L31" s="36"/>
    </row>
    <row r="32" spans="1:14">
      <c r="A32" s="78">
        <f t="shared" si="25"/>
        <v>26</v>
      </c>
      <c r="B32" s="74">
        <f t="shared" si="25"/>
        <v>46168</v>
      </c>
      <c r="C32" s="74">
        <f t="shared" si="2"/>
        <v>46168</v>
      </c>
      <c r="D32" s="75">
        <v>0.33333333333333298</v>
      </c>
      <c r="E32" s="74">
        <f t="shared" si="7"/>
        <v>46169</v>
      </c>
      <c r="F32" s="75">
        <v>0.33333333333333298</v>
      </c>
      <c r="G32" s="76">
        <f t="shared" si="12"/>
        <v>1</v>
      </c>
      <c r="H32" s="200">
        <f t="shared" si="3"/>
        <v>2534499.4</v>
      </c>
      <c r="I32" s="77">
        <v>2537275.1</v>
      </c>
      <c r="J32" s="77">
        <f t="shared" si="23"/>
        <v>2775.7000000001863</v>
      </c>
      <c r="K32" s="91">
        <f t="shared" si="24"/>
        <v>115.65416666667443</v>
      </c>
      <c r="L32" s="36"/>
    </row>
    <row r="33" spans="1:12">
      <c r="A33" s="78">
        <f t="shared" si="25"/>
        <v>27</v>
      </c>
      <c r="B33" s="74">
        <f t="shared" si="25"/>
        <v>46169</v>
      </c>
      <c r="C33" s="74">
        <f t="shared" si="2"/>
        <v>46169</v>
      </c>
      <c r="D33" s="75">
        <v>0.33333333333333298</v>
      </c>
      <c r="E33" s="74">
        <f t="shared" si="7"/>
        <v>46170</v>
      </c>
      <c r="F33" s="75">
        <v>0.33333333333333298</v>
      </c>
      <c r="G33" s="76">
        <f t="shared" si="12"/>
        <v>1</v>
      </c>
      <c r="H33" s="200">
        <f t="shared" si="3"/>
        <v>2537275.1</v>
      </c>
      <c r="I33" s="200">
        <v>2537276.7999999998</v>
      </c>
      <c r="J33" s="77">
        <f t="shared" si="23"/>
        <v>1.6999999997206032</v>
      </c>
      <c r="K33" s="91">
        <f t="shared" si="24"/>
        <v>7.0833333321691797E-2</v>
      </c>
      <c r="L33" s="36"/>
    </row>
    <row r="34" spans="1:12">
      <c r="A34" s="78">
        <f t="shared" si="25"/>
        <v>28</v>
      </c>
      <c r="B34" s="74">
        <f t="shared" si="25"/>
        <v>46170</v>
      </c>
      <c r="C34" s="74">
        <f t="shared" si="2"/>
        <v>46170</v>
      </c>
      <c r="D34" s="75">
        <v>0.33333333333333298</v>
      </c>
      <c r="E34" s="74">
        <f t="shared" si="7"/>
        <v>46171</v>
      </c>
      <c r="F34" s="75">
        <v>0.33333333333333298</v>
      </c>
      <c r="G34" s="76">
        <f t="shared" si="12"/>
        <v>1</v>
      </c>
      <c r="H34" s="200">
        <f t="shared" si="3"/>
        <v>2537276.7999999998</v>
      </c>
      <c r="I34" s="200">
        <v>2540806.7999999998</v>
      </c>
      <c r="J34" s="77">
        <f t="shared" si="23"/>
        <v>3530</v>
      </c>
      <c r="K34" s="91">
        <f t="shared" si="24"/>
        <v>147.08333333333334</v>
      </c>
      <c r="L34" s="36"/>
    </row>
    <row r="35" spans="1:12">
      <c r="A35" s="78">
        <f t="shared" si="25"/>
        <v>29</v>
      </c>
      <c r="B35" s="74">
        <f t="shared" si="25"/>
        <v>46171</v>
      </c>
      <c r="C35" s="74">
        <f t="shared" si="2"/>
        <v>46171</v>
      </c>
      <c r="D35" s="75">
        <v>0.33333333333333298</v>
      </c>
      <c r="E35" s="74">
        <f t="shared" si="7"/>
        <v>46172</v>
      </c>
      <c r="F35" s="75">
        <v>0.33333333333333298</v>
      </c>
      <c r="G35" s="76">
        <f t="shared" si="12"/>
        <v>1</v>
      </c>
      <c r="H35" s="200">
        <f t="shared" si="3"/>
        <v>2540806.7999999998</v>
      </c>
      <c r="I35" s="200">
        <v>2543557.6</v>
      </c>
      <c r="J35" s="77">
        <f t="shared" si="23"/>
        <v>2750.8000000002794</v>
      </c>
      <c r="K35" s="91">
        <f t="shared" si="24"/>
        <v>114.61666666667831</v>
      </c>
      <c r="L35" s="36"/>
    </row>
    <row r="36" spans="1:12">
      <c r="A36" s="78">
        <f t="shared" si="25"/>
        <v>30</v>
      </c>
      <c r="B36" s="74">
        <f t="shared" si="25"/>
        <v>46172</v>
      </c>
      <c r="C36" s="74">
        <f t="shared" si="2"/>
        <v>46172</v>
      </c>
      <c r="D36" s="75">
        <v>0.33333333333333298</v>
      </c>
      <c r="E36" s="74">
        <f t="shared" si="7"/>
        <v>46173</v>
      </c>
      <c r="F36" s="75">
        <v>0.33333333333333298</v>
      </c>
      <c r="G36" s="76">
        <f t="shared" si="12"/>
        <v>1</v>
      </c>
      <c r="H36" s="200">
        <f t="shared" si="3"/>
        <v>2543557.6</v>
      </c>
      <c r="I36" s="200">
        <v>2547213</v>
      </c>
      <c r="J36" s="77">
        <f t="shared" si="23"/>
        <v>3655.3999999999069</v>
      </c>
      <c r="K36" s="91">
        <f t="shared" si="24"/>
        <v>152.30833333332944</v>
      </c>
      <c r="L36" s="36"/>
    </row>
    <row r="37" spans="1:12">
      <c r="A37" s="78">
        <f t="shared" si="25"/>
        <v>31</v>
      </c>
      <c r="B37" s="74">
        <f t="shared" si="25"/>
        <v>46173</v>
      </c>
      <c r="C37" s="74">
        <f t="shared" ref="C37" si="26">B37</f>
        <v>46173</v>
      </c>
      <c r="D37" s="75">
        <v>0.33333333333333298</v>
      </c>
      <c r="E37" s="74">
        <f t="shared" ref="E37" si="27">C37+1</f>
        <v>46174</v>
      </c>
      <c r="F37" s="75">
        <v>0.33333333333333298</v>
      </c>
      <c r="G37" s="76">
        <f t="shared" ref="G37" si="28">IFERROR(((E37-C37)+(F37-D37)),"")</f>
        <v>1</v>
      </c>
      <c r="H37" s="200">
        <f t="shared" si="3"/>
        <v>2547213</v>
      </c>
      <c r="I37" s="200">
        <v>2547438.5</v>
      </c>
      <c r="J37" s="77">
        <f t="shared" ref="J37" si="29">I37-H37</f>
        <v>225.5</v>
      </c>
      <c r="K37" s="91">
        <f t="shared" ref="K37" si="30">J37/24</f>
        <v>9.3958333333333339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76107.899999999907</v>
      </c>
      <c r="K39" s="93">
        <f>AVERAGE(K7:K38)</f>
        <v>102.29556451612891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3.299856919875126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100-000000000000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0"/>
  <sheetViews>
    <sheetView workbookViewId="0">
      <pane xSplit="3" ySplit="6" topLeftCell="D28" activePane="bottomRight" state="frozen"/>
      <selection pane="topRight"/>
      <selection pane="bottomLeft"/>
      <selection pane="bottomRight" activeCell="J37" sqref="J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172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4.3591666666664723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0.33333333333333298</v>
      </c>
      <c r="E7" s="73">
        <f>C7+1</f>
        <v>46144</v>
      </c>
      <c r="F7" s="199">
        <v>0.33333333333333298</v>
      </c>
      <c r="G7" s="76">
        <f>IFERROR(((E7-C7)+(F7-D7)),"")</f>
        <v>1</v>
      </c>
      <c r="H7" s="200">
        <v>78019.817999999999</v>
      </c>
      <c r="I7" s="200">
        <v>78092.320999999996</v>
      </c>
      <c r="J7" s="77">
        <f t="shared" ref="J7:J13" si="0">I7-H7</f>
        <v>72.502999999996973</v>
      </c>
      <c r="K7" s="91">
        <f t="shared" ref="K7:K13" si="1">J7/24</f>
        <v>3.0209583333332071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0.33333333333333298</v>
      </c>
      <c r="E8" s="74">
        <f>C8+1</f>
        <v>46145</v>
      </c>
      <c r="F8" s="75">
        <f>F7</f>
        <v>0.33333333333333298</v>
      </c>
      <c r="G8" s="76">
        <f>IFERROR(((E8-C8)+(F8-D8)),"")</f>
        <v>1</v>
      </c>
      <c r="H8" s="77">
        <f t="shared" ref="H8:H36" si="3">I7</f>
        <v>78092.320999999996</v>
      </c>
      <c r="I8" s="77">
        <v>78159.395999999993</v>
      </c>
      <c r="J8" s="77">
        <f t="shared" si="0"/>
        <v>67.07499999999709</v>
      </c>
      <c r="K8" s="91">
        <f t="shared" si="1"/>
        <v>2.7947916666665455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F37" si="5">D8</f>
        <v>0.33333333333333298</v>
      </c>
      <c r="E9" s="74">
        <f t="shared" ref="E9:E36" si="6">C9+1</f>
        <v>46146</v>
      </c>
      <c r="F9" s="75">
        <f t="shared" si="5"/>
        <v>0.33333333333333298</v>
      </c>
      <c r="G9" s="76">
        <f>IFERROR(((E9-C9)+(F9-D9)),"")</f>
        <v>1</v>
      </c>
      <c r="H9" s="77">
        <f t="shared" si="3"/>
        <v>78159.395999999993</v>
      </c>
      <c r="I9" s="77">
        <v>78221.850000000006</v>
      </c>
      <c r="J9" s="77">
        <f t="shared" si="0"/>
        <v>62.454000000012456</v>
      </c>
      <c r="K9" s="91">
        <f t="shared" si="1"/>
        <v>2.6022500000005189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0.33333333333333298</v>
      </c>
      <c r="E10" s="74">
        <f t="shared" si="6"/>
        <v>46147</v>
      </c>
      <c r="F10" s="75">
        <f t="shared" si="5"/>
        <v>0.33333333333333298</v>
      </c>
      <c r="G10" s="76">
        <f>IFERROR(((E10-C10)+(F10-D10)),"")</f>
        <v>1</v>
      </c>
      <c r="H10" s="77">
        <f t="shared" si="3"/>
        <v>78221.850000000006</v>
      </c>
      <c r="I10" s="77">
        <v>78264.759999999995</v>
      </c>
      <c r="J10" s="77">
        <f t="shared" si="0"/>
        <v>42.909999999988941</v>
      </c>
      <c r="K10" s="91">
        <f t="shared" si="1"/>
        <v>1.7879166666662059</v>
      </c>
      <c r="L10" s="101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0.33333333333333298</v>
      </c>
      <c r="E11" s="74">
        <f t="shared" si="6"/>
        <v>46148</v>
      </c>
      <c r="F11" s="75">
        <f t="shared" si="5"/>
        <v>0.33333333333333298</v>
      </c>
      <c r="G11" s="76">
        <f t="shared" ref="G11:G36" si="7">IFERROR(((E11-C11)+(F11-D11)),"")</f>
        <v>1</v>
      </c>
      <c r="H11" s="77">
        <f t="shared" si="3"/>
        <v>78264.759999999995</v>
      </c>
      <c r="I11" s="77">
        <v>78311.275999999998</v>
      </c>
      <c r="J11" s="77">
        <f t="shared" si="0"/>
        <v>46.51600000000326</v>
      </c>
      <c r="K11" s="91">
        <f t="shared" si="1"/>
        <v>1.9381666666668025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0.33333333333333298</v>
      </c>
      <c r="E12" s="74">
        <f t="shared" si="6"/>
        <v>46149</v>
      </c>
      <c r="F12" s="75">
        <f t="shared" si="5"/>
        <v>0.33333333333333298</v>
      </c>
      <c r="G12" s="76">
        <f t="shared" si="7"/>
        <v>1</v>
      </c>
      <c r="H12" s="77">
        <f t="shared" si="3"/>
        <v>78311.275999999998</v>
      </c>
      <c r="I12" s="77">
        <v>78354.22</v>
      </c>
      <c r="J12" s="77">
        <f t="shared" si="0"/>
        <v>42.944000000003143</v>
      </c>
      <c r="K12" s="91">
        <f t="shared" si="1"/>
        <v>1.7893333333334642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0.33333333333333298</v>
      </c>
      <c r="E13" s="74">
        <f t="shared" si="6"/>
        <v>46150</v>
      </c>
      <c r="F13" s="75">
        <f t="shared" si="5"/>
        <v>0.33333333333333298</v>
      </c>
      <c r="G13" s="76">
        <f t="shared" si="7"/>
        <v>1</v>
      </c>
      <c r="H13" s="77">
        <f t="shared" si="3"/>
        <v>78354.22</v>
      </c>
      <c r="I13" s="77">
        <v>78401.585000000006</v>
      </c>
      <c r="J13" s="77">
        <f t="shared" si="0"/>
        <v>47.365000000005239</v>
      </c>
      <c r="K13" s="91">
        <f t="shared" si="1"/>
        <v>1.973541666666885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0.33333333333333298</v>
      </c>
      <c r="E14" s="74">
        <f t="shared" si="6"/>
        <v>46151</v>
      </c>
      <c r="F14" s="75">
        <f t="shared" si="5"/>
        <v>0.33333333333333298</v>
      </c>
      <c r="G14" s="76">
        <f t="shared" si="7"/>
        <v>1</v>
      </c>
      <c r="H14" s="77">
        <f t="shared" si="3"/>
        <v>78401.585000000006</v>
      </c>
      <c r="I14" s="77">
        <v>78445.282000000007</v>
      </c>
      <c r="J14" s="77">
        <f t="shared" ref="J14:J36" si="8">I14-H14</f>
        <v>43.697000000000116</v>
      </c>
      <c r="K14" s="91">
        <f t="shared" ref="K14:K36" si="9">J14/24</f>
        <v>1.8207083333333383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0.33333333333333298</v>
      </c>
      <c r="E15" s="74">
        <f t="shared" si="6"/>
        <v>46152</v>
      </c>
      <c r="F15" s="75">
        <f t="shared" si="5"/>
        <v>0.33333333333333298</v>
      </c>
      <c r="G15" s="76">
        <f t="shared" si="7"/>
        <v>1</v>
      </c>
      <c r="H15" s="77">
        <f t="shared" si="3"/>
        <v>78445.282000000007</v>
      </c>
      <c r="I15" s="77">
        <v>78501.256999999998</v>
      </c>
      <c r="J15" s="77">
        <f t="shared" si="8"/>
        <v>55.974999999991269</v>
      </c>
      <c r="K15" s="91">
        <f t="shared" si="9"/>
        <v>2.3322916666663027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0.33333333333333298</v>
      </c>
      <c r="E16" s="74">
        <f t="shared" si="6"/>
        <v>46153</v>
      </c>
      <c r="F16" s="75">
        <f t="shared" si="5"/>
        <v>0.33333333333333298</v>
      </c>
      <c r="G16" s="76">
        <f t="shared" si="7"/>
        <v>1</v>
      </c>
      <c r="H16" s="77">
        <f t="shared" si="3"/>
        <v>78501.256999999998</v>
      </c>
      <c r="I16" s="77">
        <v>78554.929999999993</v>
      </c>
      <c r="J16" s="77">
        <f t="shared" si="8"/>
        <v>53.672999999995227</v>
      </c>
      <c r="K16" s="91">
        <f t="shared" si="9"/>
        <v>2.2363749999998013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0.33333333333333298</v>
      </c>
      <c r="E17" s="74">
        <f t="shared" si="6"/>
        <v>46154</v>
      </c>
      <c r="F17" s="75">
        <f t="shared" si="5"/>
        <v>0.33333333333333298</v>
      </c>
      <c r="G17" s="76">
        <f t="shared" si="7"/>
        <v>1</v>
      </c>
      <c r="H17" s="77">
        <f t="shared" si="3"/>
        <v>78554.929999999993</v>
      </c>
      <c r="I17" s="77">
        <v>78599.100000000006</v>
      </c>
      <c r="J17" s="77">
        <f t="shared" si="8"/>
        <v>44.170000000012806</v>
      </c>
      <c r="K17" s="91">
        <f t="shared" si="9"/>
        <v>1.8404166666672002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0.33333333333333298</v>
      </c>
      <c r="E18" s="74">
        <f t="shared" si="6"/>
        <v>46155</v>
      </c>
      <c r="F18" s="75">
        <f t="shared" si="5"/>
        <v>0.33333333333333298</v>
      </c>
      <c r="G18" s="76">
        <f t="shared" si="7"/>
        <v>1</v>
      </c>
      <c r="H18" s="77">
        <f t="shared" si="3"/>
        <v>78599.100000000006</v>
      </c>
      <c r="I18" s="77">
        <v>78629.94</v>
      </c>
      <c r="J18" s="77">
        <f t="shared" si="8"/>
        <v>30.839999999996508</v>
      </c>
      <c r="K18" s="91">
        <f t="shared" si="9"/>
        <v>1.2849999999998545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0.33333333333333298</v>
      </c>
      <c r="E19" s="74">
        <f t="shared" si="6"/>
        <v>46156</v>
      </c>
      <c r="F19" s="75">
        <f t="shared" si="5"/>
        <v>0.33333333333333298</v>
      </c>
      <c r="G19" s="76">
        <f t="shared" si="7"/>
        <v>1</v>
      </c>
      <c r="H19" s="77">
        <f t="shared" si="3"/>
        <v>78629.94</v>
      </c>
      <c r="I19" s="77">
        <v>78687.66</v>
      </c>
      <c r="J19" s="77">
        <f t="shared" si="8"/>
        <v>57.720000000001164</v>
      </c>
      <c r="K19" s="91">
        <f t="shared" si="9"/>
        <v>2.4050000000000487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0.33333333333333298</v>
      </c>
      <c r="E20" s="74">
        <f t="shared" si="6"/>
        <v>46157</v>
      </c>
      <c r="F20" s="75">
        <f t="shared" si="5"/>
        <v>0.33333333333333298</v>
      </c>
      <c r="G20" s="76">
        <f t="shared" si="7"/>
        <v>1</v>
      </c>
      <c r="H20" s="77">
        <f t="shared" si="3"/>
        <v>78687.66</v>
      </c>
      <c r="I20" s="77">
        <v>78748.22</v>
      </c>
      <c r="J20" s="77">
        <f t="shared" si="8"/>
        <v>60.559999999997672</v>
      </c>
      <c r="K20" s="91">
        <f t="shared" si="9"/>
        <v>2.5233333333332362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0.33333333333333298</v>
      </c>
      <c r="E21" s="74">
        <f t="shared" si="6"/>
        <v>46158</v>
      </c>
      <c r="F21" s="75">
        <f t="shared" si="5"/>
        <v>0.33333333333333298</v>
      </c>
      <c r="G21" s="76">
        <f t="shared" si="7"/>
        <v>1</v>
      </c>
      <c r="H21" s="77">
        <f t="shared" si="3"/>
        <v>78748.22</v>
      </c>
      <c r="I21" s="77">
        <v>78809.38</v>
      </c>
      <c r="J21" s="77">
        <f t="shared" si="8"/>
        <v>61.160000000003492</v>
      </c>
      <c r="K21" s="91">
        <f t="shared" si="9"/>
        <v>2.548333333333479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0.33333333333333298</v>
      </c>
      <c r="E22" s="74">
        <f t="shared" si="6"/>
        <v>46159</v>
      </c>
      <c r="F22" s="75">
        <f t="shared" si="5"/>
        <v>0.33333333333333298</v>
      </c>
      <c r="G22" s="76">
        <f t="shared" si="7"/>
        <v>1</v>
      </c>
      <c r="H22" s="77">
        <f t="shared" si="3"/>
        <v>78809.38</v>
      </c>
      <c r="I22" s="200">
        <v>78914</v>
      </c>
      <c r="J22" s="77">
        <f t="shared" si="8"/>
        <v>104.61999999999534</v>
      </c>
      <c r="K22" s="91">
        <f t="shared" si="9"/>
        <v>4.3591666666664723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0.33333333333333298</v>
      </c>
      <c r="E23" s="74">
        <f t="shared" si="6"/>
        <v>46160</v>
      </c>
      <c r="F23" s="75">
        <f t="shared" si="5"/>
        <v>0.33333333333333298</v>
      </c>
      <c r="G23" s="76">
        <f t="shared" si="7"/>
        <v>1</v>
      </c>
      <c r="H23" s="77">
        <f t="shared" si="3"/>
        <v>78914</v>
      </c>
      <c r="I23" s="77">
        <f>H23+23</f>
        <v>78937</v>
      </c>
      <c r="J23" s="77">
        <f t="shared" si="8"/>
        <v>23</v>
      </c>
      <c r="K23" s="91">
        <f t="shared" si="9"/>
        <v>0.95833333333333337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0.33333333333333298</v>
      </c>
      <c r="E24" s="74">
        <f t="shared" si="6"/>
        <v>46161</v>
      </c>
      <c r="F24" s="75">
        <f t="shared" si="5"/>
        <v>0.33333333333333298</v>
      </c>
      <c r="G24" s="76">
        <f t="shared" si="7"/>
        <v>1</v>
      </c>
      <c r="H24" s="77">
        <f t="shared" si="3"/>
        <v>78937</v>
      </c>
      <c r="I24" s="77">
        <v>78957</v>
      </c>
      <c r="J24" s="77">
        <f t="shared" si="8"/>
        <v>20</v>
      </c>
      <c r="K24" s="91">
        <f t="shared" si="9"/>
        <v>0.83333333333333337</v>
      </c>
      <c r="L24" s="101"/>
    </row>
    <row r="25" spans="1:14">
      <c r="A25" s="78">
        <f t="shared" ref="A25:B37" si="10">A24+1</f>
        <v>19</v>
      </c>
      <c r="B25" s="74">
        <f t="shared" si="10"/>
        <v>46161</v>
      </c>
      <c r="C25" s="74">
        <f t="shared" si="2"/>
        <v>46161</v>
      </c>
      <c r="D25" s="75">
        <f t="shared" si="5"/>
        <v>0.33333333333333298</v>
      </c>
      <c r="E25" s="74">
        <f t="shared" si="6"/>
        <v>46162</v>
      </c>
      <c r="F25" s="75">
        <f t="shared" si="5"/>
        <v>0.33333333333333298</v>
      </c>
      <c r="G25" s="76">
        <f t="shared" si="7"/>
        <v>1</v>
      </c>
      <c r="H25" s="77">
        <f t="shared" si="3"/>
        <v>78957</v>
      </c>
      <c r="I25" s="77">
        <v>79007.87</v>
      </c>
      <c r="J25" s="77">
        <f t="shared" si="8"/>
        <v>50.869999999995343</v>
      </c>
      <c r="K25" s="91">
        <f t="shared" si="9"/>
        <v>2.1195833333331393</v>
      </c>
      <c r="L25" s="101"/>
    </row>
    <row r="26" spans="1:14">
      <c r="A26" s="78">
        <f t="shared" si="10"/>
        <v>20</v>
      </c>
      <c r="B26" s="74">
        <f t="shared" si="10"/>
        <v>46162</v>
      </c>
      <c r="C26" s="74">
        <f t="shared" si="2"/>
        <v>46162</v>
      </c>
      <c r="D26" s="75">
        <f t="shared" si="5"/>
        <v>0.33333333333333298</v>
      </c>
      <c r="E26" s="74">
        <f t="shared" si="6"/>
        <v>46163</v>
      </c>
      <c r="F26" s="75">
        <f t="shared" si="5"/>
        <v>0.33333333333333298</v>
      </c>
      <c r="G26" s="76">
        <f t="shared" si="7"/>
        <v>1</v>
      </c>
      <c r="H26" s="77">
        <f t="shared" si="3"/>
        <v>79007.87</v>
      </c>
      <c r="I26" s="77">
        <v>79047</v>
      </c>
      <c r="J26" s="77">
        <f t="shared" si="8"/>
        <v>39.130000000004657</v>
      </c>
      <c r="K26" s="91">
        <f t="shared" si="9"/>
        <v>1.6304166666668607</v>
      </c>
      <c r="L26" s="101"/>
    </row>
    <row r="27" spans="1:14">
      <c r="A27" s="78">
        <f t="shared" si="10"/>
        <v>21</v>
      </c>
      <c r="B27" s="74">
        <f t="shared" si="10"/>
        <v>46163</v>
      </c>
      <c r="C27" s="74">
        <f t="shared" si="2"/>
        <v>46163</v>
      </c>
      <c r="D27" s="75">
        <f t="shared" si="5"/>
        <v>0.33333333333333298</v>
      </c>
      <c r="E27" s="74">
        <f t="shared" si="6"/>
        <v>46164</v>
      </c>
      <c r="F27" s="75">
        <f t="shared" si="5"/>
        <v>0.33333333333333298</v>
      </c>
      <c r="G27" s="76">
        <f t="shared" si="7"/>
        <v>1</v>
      </c>
      <c r="H27" s="77">
        <f t="shared" si="3"/>
        <v>79047</v>
      </c>
      <c r="I27" s="77">
        <v>79098.759000000005</v>
      </c>
      <c r="J27" s="77">
        <f t="shared" si="8"/>
        <v>51.759000000005472</v>
      </c>
      <c r="K27" s="91">
        <f t="shared" si="9"/>
        <v>2.1566250000002278</v>
      </c>
      <c r="L27" s="101"/>
    </row>
    <row r="28" spans="1:14">
      <c r="A28" s="78">
        <f t="shared" si="10"/>
        <v>22</v>
      </c>
      <c r="B28" s="74">
        <f t="shared" si="10"/>
        <v>46164</v>
      </c>
      <c r="C28" s="74">
        <f t="shared" si="2"/>
        <v>46164</v>
      </c>
      <c r="D28" s="75">
        <f t="shared" si="5"/>
        <v>0.33333333333333298</v>
      </c>
      <c r="E28" s="74">
        <f t="shared" si="6"/>
        <v>46165</v>
      </c>
      <c r="F28" s="75">
        <f t="shared" si="5"/>
        <v>0.33333333333333298</v>
      </c>
      <c r="G28" s="76">
        <f t="shared" si="7"/>
        <v>1</v>
      </c>
      <c r="H28" s="77">
        <f t="shared" si="3"/>
        <v>79098.759000000005</v>
      </c>
      <c r="I28" s="77">
        <v>79144.482000000004</v>
      </c>
      <c r="J28" s="77">
        <f t="shared" si="8"/>
        <v>45.722999999998137</v>
      </c>
      <c r="K28" s="91">
        <f t="shared" si="9"/>
        <v>1.9051249999999225</v>
      </c>
      <c r="L28" s="101"/>
    </row>
    <row r="29" spans="1:14">
      <c r="A29" s="78">
        <f t="shared" si="10"/>
        <v>23</v>
      </c>
      <c r="B29" s="74">
        <f t="shared" si="10"/>
        <v>46165</v>
      </c>
      <c r="C29" s="74">
        <f t="shared" si="2"/>
        <v>46165</v>
      </c>
      <c r="D29" s="75">
        <f t="shared" si="5"/>
        <v>0.33333333333333298</v>
      </c>
      <c r="E29" s="74">
        <f t="shared" si="6"/>
        <v>46166</v>
      </c>
      <c r="F29" s="75">
        <f t="shared" si="5"/>
        <v>0.33333333333333298</v>
      </c>
      <c r="G29" s="76">
        <f t="shared" si="7"/>
        <v>1</v>
      </c>
      <c r="H29" s="77">
        <f t="shared" si="3"/>
        <v>79144.482000000004</v>
      </c>
      <c r="I29" s="77">
        <v>79195.763999999996</v>
      </c>
      <c r="J29" s="77">
        <f t="shared" si="8"/>
        <v>51.281999999991967</v>
      </c>
      <c r="K29" s="91">
        <f t="shared" si="9"/>
        <v>2.1367499999996653</v>
      </c>
      <c r="L29" s="101"/>
    </row>
    <row r="30" spans="1:14">
      <c r="A30" s="78">
        <f t="shared" si="10"/>
        <v>24</v>
      </c>
      <c r="B30" s="74">
        <f t="shared" si="10"/>
        <v>46166</v>
      </c>
      <c r="C30" s="74">
        <f t="shared" si="2"/>
        <v>46166</v>
      </c>
      <c r="D30" s="75">
        <f t="shared" si="5"/>
        <v>0.33333333333333298</v>
      </c>
      <c r="E30" s="74">
        <f t="shared" si="6"/>
        <v>46167</v>
      </c>
      <c r="F30" s="75">
        <f t="shared" si="5"/>
        <v>0.33333333333333298</v>
      </c>
      <c r="G30" s="76">
        <f t="shared" si="7"/>
        <v>1</v>
      </c>
      <c r="H30" s="77">
        <f t="shared" si="3"/>
        <v>79195.763999999996</v>
      </c>
      <c r="I30" s="77">
        <v>79237.808000000005</v>
      </c>
      <c r="J30" s="77">
        <f t="shared" si="8"/>
        <v>42.044000000008964</v>
      </c>
      <c r="K30" s="91">
        <f t="shared" si="9"/>
        <v>1.7518333333337068</v>
      </c>
      <c r="L30" s="101"/>
    </row>
    <row r="31" spans="1:14">
      <c r="A31" s="78">
        <f t="shared" si="10"/>
        <v>25</v>
      </c>
      <c r="B31" s="74">
        <f t="shared" si="10"/>
        <v>46167</v>
      </c>
      <c r="C31" s="74">
        <f t="shared" si="2"/>
        <v>46167</v>
      </c>
      <c r="D31" s="75">
        <f t="shared" si="5"/>
        <v>0.33333333333333298</v>
      </c>
      <c r="E31" s="74">
        <f t="shared" si="6"/>
        <v>46168</v>
      </c>
      <c r="F31" s="75">
        <f t="shared" si="5"/>
        <v>0.33333333333333298</v>
      </c>
      <c r="G31" s="76">
        <f t="shared" si="7"/>
        <v>1</v>
      </c>
      <c r="H31" s="77">
        <f t="shared" si="3"/>
        <v>79237.808000000005</v>
      </c>
      <c r="I31" s="77">
        <v>79290.168999999994</v>
      </c>
      <c r="J31" s="77">
        <f t="shared" si="8"/>
        <v>52.360999999989872</v>
      </c>
      <c r="K31" s="91">
        <f t="shared" si="9"/>
        <v>2.1817083333329115</v>
      </c>
      <c r="L31" s="101"/>
    </row>
    <row r="32" spans="1:14">
      <c r="A32" s="78">
        <f t="shared" si="10"/>
        <v>26</v>
      </c>
      <c r="B32" s="74">
        <f t="shared" si="10"/>
        <v>46168</v>
      </c>
      <c r="C32" s="74">
        <f t="shared" si="2"/>
        <v>46168</v>
      </c>
      <c r="D32" s="75">
        <f t="shared" si="5"/>
        <v>0.33333333333333298</v>
      </c>
      <c r="E32" s="74">
        <f t="shared" si="6"/>
        <v>46169</v>
      </c>
      <c r="F32" s="75">
        <f t="shared" si="5"/>
        <v>0.33333333333333298</v>
      </c>
      <c r="G32" s="76">
        <f t="shared" si="7"/>
        <v>1</v>
      </c>
      <c r="H32" s="77">
        <f t="shared" si="3"/>
        <v>79290.168999999994</v>
      </c>
      <c r="I32" s="77">
        <v>79345.532000000007</v>
      </c>
      <c r="J32" s="77">
        <f t="shared" si="8"/>
        <v>55.363000000012107</v>
      </c>
      <c r="K32" s="91">
        <f t="shared" si="9"/>
        <v>2.3067916666671713</v>
      </c>
      <c r="L32" s="101"/>
    </row>
    <row r="33" spans="1:12">
      <c r="A33" s="78">
        <f t="shared" si="10"/>
        <v>27</v>
      </c>
      <c r="B33" s="74">
        <f t="shared" si="10"/>
        <v>46169</v>
      </c>
      <c r="C33" s="74">
        <f t="shared" si="2"/>
        <v>46169</v>
      </c>
      <c r="D33" s="75">
        <f t="shared" si="5"/>
        <v>0.33333333333333298</v>
      </c>
      <c r="E33" s="74">
        <f t="shared" si="6"/>
        <v>46170</v>
      </c>
      <c r="F33" s="75">
        <f t="shared" si="5"/>
        <v>0.33333333333333298</v>
      </c>
      <c r="G33" s="76">
        <f t="shared" si="7"/>
        <v>1</v>
      </c>
      <c r="H33" s="77">
        <f t="shared" si="3"/>
        <v>79345.532000000007</v>
      </c>
      <c r="I33" s="200">
        <v>79395.433999999994</v>
      </c>
      <c r="J33" s="77">
        <f t="shared" si="8"/>
        <v>49.901999999987311</v>
      </c>
      <c r="K33" s="91">
        <f t="shared" si="9"/>
        <v>2.0792499999994711</v>
      </c>
      <c r="L33" s="101"/>
    </row>
    <row r="34" spans="1:12">
      <c r="A34" s="78">
        <f t="shared" si="10"/>
        <v>28</v>
      </c>
      <c r="B34" s="74">
        <f t="shared" si="10"/>
        <v>46170</v>
      </c>
      <c r="C34" s="74">
        <f t="shared" si="2"/>
        <v>46170</v>
      </c>
      <c r="D34" s="75">
        <f t="shared" si="5"/>
        <v>0.33333333333333298</v>
      </c>
      <c r="E34" s="74">
        <f t="shared" si="6"/>
        <v>46171</v>
      </c>
      <c r="F34" s="75">
        <f t="shared" si="5"/>
        <v>0.33333333333333298</v>
      </c>
      <c r="G34" s="76">
        <f t="shared" si="7"/>
        <v>1</v>
      </c>
      <c r="H34" s="77">
        <f t="shared" si="3"/>
        <v>79395.433999999994</v>
      </c>
      <c r="I34" s="200">
        <v>79445.066999999995</v>
      </c>
      <c r="J34" s="77">
        <f t="shared" si="8"/>
        <v>49.63300000000163</v>
      </c>
      <c r="K34" s="91">
        <f t="shared" si="9"/>
        <v>2.0680416666667347</v>
      </c>
      <c r="L34" s="101"/>
    </row>
    <row r="35" spans="1:12">
      <c r="A35" s="78">
        <f t="shared" si="10"/>
        <v>29</v>
      </c>
      <c r="B35" s="74">
        <f t="shared" si="10"/>
        <v>46171</v>
      </c>
      <c r="C35" s="74">
        <f t="shared" si="2"/>
        <v>46171</v>
      </c>
      <c r="D35" s="75">
        <f t="shared" si="5"/>
        <v>0.33333333333333298</v>
      </c>
      <c r="E35" s="74">
        <f t="shared" si="6"/>
        <v>46172</v>
      </c>
      <c r="F35" s="75">
        <f t="shared" si="5"/>
        <v>0.33333333333333298</v>
      </c>
      <c r="G35" s="76">
        <f t="shared" si="7"/>
        <v>1</v>
      </c>
      <c r="H35" s="77">
        <f t="shared" si="3"/>
        <v>79445.066999999995</v>
      </c>
      <c r="I35" s="200">
        <v>79501.944000000003</v>
      </c>
      <c r="J35" s="77">
        <f t="shared" si="8"/>
        <v>56.877000000007683</v>
      </c>
      <c r="K35" s="91">
        <f t="shared" si="9"/>
        <v>2.3698750000003201</v>
      </c>
      <c r="L35" s="101"/>
    </row>
    <row r="36" spans="1:12">
      <c r="A36" s="78">
        <f t="shared" si="10"/>
        <v>30</v>
      </c>
      <c r="B36" s="74">
        <f t="shared" si="10"/>
        <v>46172</v>
      </c>
      <c r="C36" s="74">
        <f t="shared" si="2"/>
        <v>46172</v>
      </c>
      <c r="D36" s="75">
        <f t="shared" si="5"/>
        <v>0.33333333333333298</v>
      </c>
      <c r="E36" s="74">
        <f t="shared" si="6"/>
        <v>46173</v>
      </c>
      <c r="F36" s="75">
        <f t="shared" si="5"/>
        <v>0.33333333333333298</v>
      </c>
      <c r="G36" s="76">
        <f t="shared" si="7"/>
        <v>1</v>
      </c>
      <c r="H36" s="77">
        <f t="shared" si="3"/>
        <v>79501.944000000003</v>
      </c>
      <c r="I36" s="200">
        <v>79554.873999999996</v>
      </c>
      <c r="J36" s="77">
        <f t="shared" si="8"/>
        <v>52.929999999993015</v>
      </c>
      <c r="K36" s="91">
        <f t="shared" si="9"/>
        <v>2.2054166666663755</v>
      </c>
      <c r="L36" s="101"/>
    </row>
    <row r="37" spans="1:12">
      <c r="A37" s="78">
        <f t="shared" si="10"/>
        <v>31</v>
      </c>
      <c r="B37" s="74">
        <f t="shared" si="10"/>
        <v>46173</v>
      </c>
      <c r="C37" s="74">
        <f t="shared" ref="C37" si="11">B37</f>
        <v>46173</v>
      </c>
      <c r="D37" s="75">
        <f t="shared" si="5"/>
        <v>0.33333333333333298</v>
      </c>
      <c r="E37" s="74">
        <f t="shared" ref="E37" si="12">C37+1</f>
        <v>46174</v>
      </c>
      <c r="F37" s="75">
        <f t="shared" si="5"/>
        <v>0.33333333333333298</v>
      </c>
      <c r="G37" s="76">
        <f t="shared" ref="G37" si="13">IFERROR(((E37-C37)+(F37-D37)),"")</f>
        <v>1</v>
      </c>
      <c r="H37" s="77">
        <f t="shared" ref="H37" si="14">I36</f>
        <v>79554.873999999996</v>
      </c>
      <c r="I37" s="200">
        <v>79623.59</v>
      </c>
      <c r="J37" s="77">
        <f t="shared" ref="J37" si="15">I37-H37</f>
        <v>68.716000000000349</v>
      </c>
      <c r="K37" s="91">
        <f t="shared" ref="K37" si="16">J37/24</f>
        <v>2.8631666666666811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1603.7719999999972</v>
      </c>
      <c r="K39" s="93">
        <f>AVERAGE(K7:K38)</f>
        <v>2.1556075268817172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6.9535726673603776E-2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2" priority="2" operator="equal">
      <formula>"APC"</formula>
    </cfRule>
  </conditionalFormatting>
  <conditionalFormatting sqref="F11:F20">
    <cfRule type="cellIs" dxfId="11" priority="1" operator="equal">
      <formula>"APC"</formula>
    </cfRule>
  </conditionalFormatting>
  <hyperlinks>
    <hyperlink ref="L2" location="'Summary sales'!A1" display="SUMMARY" xr:uid="{00000000-0004-0000-2200-000000000000}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40"/>
  <sheetViews>
    <sheetView workbookViewId="0">
      <pane ySplit="6" topLeftCell="A25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24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440.29666666666162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953048.58</v>
      </c>
      <c r="I7" s="77">
        <v>956708.72</v>
      </c>
      <c r="J7" s="77">
        <f t="shared" ref="J7:J12" si="0">I7-H7</f>
        <v>3660.140000000014</v>
      </c>
      <c r="K7" s="91">
        <f t="shared" ref="K7:K12" si="1">J7/24</f>
        <v>152.50583333333392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6" si="3">I7</f>
        <v>956708.72</v>
      </c>
      <c r="I8" s="77">
        <v>956708.72</v>
      </c>
      <c r="J8" s="77">
        <f t="shared" si="0"/>
        <v>0</v>
      </c>
      <c r="K8" s="91">
        <f t="shared" si="1"/>
        <v>0</v>
      </c>
      <c r="L8" s="558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0.33333333333333298</v>
      </c>
      <c r="E9" s="74">
        <f t="shared" ref="E9:E36" si="6">C9+1</f>
        <v>46146</v>
      </c>
      <c r="F9" s="75">
        <v>0.33333333333333298</v>
      </c>
      <c r="G9" s="76">
        <f>IFERROR(((E9-C9)+(F9-D9)),"")</f>
        <v>1</v>
      </c>
      <c r="H9" s="77">
        <f t="shared" si="3"/>
        <v>956708.72</v>
      </c>
      <c r="I9" s="77">
        <v>960272.13</v>
      </c>
      <c r="J9" s="77">
        <f t="shared" si="0"/>
        <v>3563.4100000000326</v>
      </c>
      <c r="K9" s="91">
        <f t="shared" si="1"/>
        <v>148.47541666666802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0.33333333333333298</v>
      </c>
      <c r="E10" s="74">
        <f t="shared" si="6"/>
        <v>46147</v>
      </c>
      <c r="F10" s="75">
        <v>0.33333333333333298</v>
      </c>
      <c r="G10" s="76">
        <f>IFERROR(((E10-C10)+(F10-D10)),"")</f>
        <v>1</v>
      </c>
      <c r="H10" s="77">
        <f t="shared" si="3"/>
        <v>960272.13</v>
      </c>
      <c r="I10" s="77">
        <v>967250.9</v>
      </c>
      <c r="J10" s="77">
        <f t="shared" si="0"/>
        <v>6978.7700000000186</v>
      </c>
      <c r="K10" s="91">
        <f t="shared" si="1"/>
        <v>290.78208333333413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0.33333333333333298</v>
      </c>
      <c r="E11" s="74">
        <f t="shared" si="6"/>
        <v>46148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967250.9</v>
      </c>
      <c r="I11" s="77">
        <v>975066.41</v>
      </c>
      <c r="J11" s="77">
        <f t="shared" si="0"/>
        <v>7815.5100000000093</v>
      </c>
      <c r="K11" s="91">
        <f t="shared" si="1"/>
        <v>325.64625000000041</v>
      </c>
      <c r="L11" s="36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0.33333333333333298</v>
      </c>
      <c r="E12" s="74">
        <f t="shared" si="6"/>
        <v>46149</v>
      </c>
      <c r="F12" s="75">
        <v>0.33333333333333298</v>
      </c>
      <c r="G12" s="76">
        <f t="shared" si="7"/>
        <v>1</v>
      </c>
      <c r="H12" s="77">
        <f t="shared" si="3"/>
        <v>975066.41</v>
      </c>
      <c r="I12" s="77">
        <v>981703.44</v>
      </c>
      <c r="J12" s="77">
        <f t="shared" si="0"/>
        <v>6637.0299999999115</v>
      </c>
      <c r="K12" s="91">
        <f t="shared" si="1"/>
        <v>276.54291666666296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0.33333333333333298</v>
      </c>
      <c r="E13" s="74">
        <f t="shared" si="6"/>
        <v>46150</v>
      </c>
      <c r="F13" s="75">
        <v>0.33333333333333298</v>
      </c>
      <c r="G13" s="76">
        <f t="shared" si="7"/>
        <v>1</v>
      </c>
      <c r="H13" s="77">
        <f t="shared" si="3"/>
        <v>981703.44</v>
      </c>
      <c r="I13" s="77">
        <v>988786.26</v>
      </c>
      <c r="J13" s="77">
        <f t="shared" ref="J13" si="8">I13-H13</f>
        <v>7082.8200000000652</v>
      </c>
      <c r="K13" s="91">
        <f t="shared" ref="K13" si="9">J13/24</f>
        <v>295.11750000000274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0.33333333333333298</v>
      </c>
      <c r="E14" s="74">
        <f t="shared" si="6"/>
        <v>46151</v>
      </c>
      <c r="F14" s="75">
        <v>0.33333333333333298</v>
      </c>
      <c r="G14" s="76">
        <f t="shared" si="7"/>
        <v>1</v>
      </c>
      <c r="H14" s="77">
        <f t="shared" si="3"/>
        <v>988786.26</v>
      </c>
      <c r="I14" s="77">
        <v>993305.78</v>
      </c>
      <c r="J14" s="77">
        <f t="shared" ref="J14" si="10">I14-H14</f>
        <v>4519.5200000000186</v>
      </c>
      <c r="K14" s="91">
        <f t="shared" ref="K14" si="11">J14/24</f>
        <v>188.3133333333341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0.33333333333333298</v>
      </c>
      <c r="E15" s="74">
        <f t="shared" si="6"/>
        <v>46152</v>
      </c>
      <c r="F15" s="75">
        <v>0.33333333333333298</v>
      </c>
      <c r="G15" s="76">
        <f t="shared" si="7"/>
        <v>1</v>
      </c>
      <c r="H15" s="77">
        <f t="shared" si="3"/>
        <v>993305.78</v>
      </c>
      <c r="I15" s="77">
        <v>993305.78</v>
      </c>
      <c r="J15" s="77">
        <f t="shared" ref="J15:J36" si="12">I15-H15</f>
        <v>0</v>
      </c>
      <c r="K15" s="91">
        <f t="shared" ref="K15:K36" si="13">J15/24</f>
        <v>0</v>
      </c>
      <c r="L15" s="558" t="s">
        <v>164</v>
      </c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0.33333333333333298</v>
      </c>
      <c r="E16" s="74">
        <f t="shared" si="6"/>
        <v>46153</v>
      </c>
      <c r="F16" s="75">
        <v>0.33333333333333298</v>
      </c>
      <c r="G16" s="76">
        <f t="shared" si="7"/>
        <v>1</v>
      </c>
      <c r="H16" s="77">
        <f t="shared" si="3"/>
        <v>993305.78</v>
      </c>
      <c r="I16" s="77">
        <v>993339.98</v>
      </c>
      <c r="J16" s="77">
        <f t="shared" si="12"/>
        <v>34.199999999953434</v>
      </c>
      <c r="K16" s="91">
        <f t="shared" si="13"/>
        <v>1.4249999999980598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0.33333333333333298</v>
      </c>
      <c r="E17" s="74">
        <f t="shared" si="6"/>
        <v>46154</v>
      </c>
      <c r="F17" s="75">
        <v>0.33333333333333298</v>
      </c>
      <c r="G17" s="76">
        <f t="shared" si="7"/>
        <v>1</v>
      </c>
      <c r="H17" s="77">
        <f t="shared" si="3"/>
        <v>993339.98</v>
      </c>
      <c r="I17" s="77">
        <v>1001241.4</v>
      </c>
      <c r="J17" s="77">
        <f t="shared" si="12"/>
        <v>7901.4200000000419</v>
      </c>
      <c r="K17" s="91">
        <f t="shared" si="13"/>
        <v>329.22583333333506</v>
      </c>
      <c r="L17" s="36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0.33333333333333298</v>
      </c>
      <c r="E18" s="74">
        <f t="shared" si="6"/>
        <v>46155</v>
      </c>
      <c r="F18" s="75">
        <v>0.33333333333333298</v>
      </c>
      <c r="G18" s="76">
        <f t="shared" si="7"/>
        <v>1</v>
      </c>
      <c r="H18" s="77">
        <f t="shared" si="3"/>
        <v>1001241.4</v>
      </c>
      <c r="I18" s="77">
        <v>1009115.18</v>
      </c>
      <c r="J18" s="77">
        <f t="shared" ref="J18" si="14">I18-H18</f>
        <v>7873.7800000000279</v>
      </c>
      <c r="K18" s="91">
        <f t="shared" ref="K18" si="15">J18/24</f>
        <v>328.07416666666785</v>
      </c>
      <c r="L18" s="36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0.33333333333333298</v>
      </c>
      <c r="E19" s="74">
        <f t="shared" si="6"/>
        <v>46156</v>
      </c>
      <c r="F19" s="75">
        <v>0.33333333333333298</v>
      </c>
      <c r="G19" s="76">
        <f t="shared" si="7"/>
        <v>1</v>
      </c>
      <c r="H19" s="77">
        <f t="shared" si="3"/>
        <v>1009115.18</v>
      </c>
      <c r="I19" s="77">
        <v>1014410.88</v>
      </c>
      <c r="J19" s="77">
        <f t="shared" si="12"/>
        <v>5295.6999999999534</v>
      </c>
      <c r="K19" s="91">
        <f t="shared" si="13"/>
        <v>220.65416666666474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0.33333333333333298</v>
      </c>
      <c r="E20" s="74">
        <f t="shared" si="6"/>
        <v>46157</v>
      </c>
      <c r="F20" s="75">
        <v>0.33333333333333298</v>
      </c>
      <c r="G20" s="76">
        <f t="shared" si="7"/>
        <v>1</v>
      </c>
      <c r="H20" s="77">
        <f t="shared" si="3"/>
        <v>1014410.88</v>
      </c>
      <c r="I20" s="77">
        <v>1014472.33</v>
      </c>
      <c r="J20" s="77">
        <f t="shared" si="12"/>
        <v>61.449999999953434</v>
      </c>
      <c r="K20" s="91">
        <f t="shared" si="13"/>
        <v>2.5604166666647266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0.33333333333333298</v>
      </c>
      <c r="E21" s="74">
        <f t="shared" si="6"/>
        <v>46158</v>
      </c>
      <c r="F21" s="75">
        <v>0.33333333333333298</v>
      </c>
      <c r="G21" s="76">
        <f t="shared" si="7"/>
        <v>1</v>
      </c>
      <c r="H21" s="77">
        <f t="shared" si="3"/>
        <v>1014472.33</v>
      </c>
      <c r="I21" s="77">
        <v>1020929.65</v>
      </c>
      <c r="J21" s="77">
        <f t="shared" si="12"/>
        <v>6457.3200000000652</v>
      </c>
      <c r="K21" s="91">
        <f t="shared" si="13"/>
        <v>269.05500000000274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0.33333333333333298</v>
      </c>
      <c r="E22" s="74">
        <f t="shared" si="6"/>
        <v>46159</v>
      </c>
      <c r="F22" s="75">
        <v>0.33333333333333298</v>
      </c>
      <c r="G22" s="76">
        <f t="shared" si="7"/>
        <v>1</v>
      </c>
      <c r="H22" s="77">
        <f t="shared" si="3"/>
        <v>1020929.65</v>
      </c>
      <c r="I22" s="77">
        <v>1027972.39</v>
      </c>
      <c r="J22" s="77">
        <f t="shared" si="12"/>
        <v>7042.7399999999907</v>
      </c>
      <c r="K22" s="91">
        <f t="shared" si="13"/>
        <v>293.44749999999959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0.33333333333333298</v>
      </c>
      <c r="E23" s="74">
        <f t="shared" si="6"/>
        <v>46160</v>
      </c>
      <c r="F23" s="75">
        <v>0.33333333333333298</v>
      </c>
      <c r="G23" s="76">
        <f t="shared" si="7"/>
        <v>1</v>
      </c>
      <c r="H23" s="77">
        <f t="shared" si="3"/>
        <v>1027972.39</v>
      </c>
      <c r="I23" s="77">
        <v>1034298.67</v>
      </c>
      <c r="J23" s="77">
        <f t="shared" si="12"/>
        <v>6326.2800000000279</v>
      </c>
      <c r="K23" s="91">
        <f t="shared" si="13"/>
        <v>263.59500000000116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0.33333333333333298</v>
      </c>
      <c r="E24" s="74">
        <f t="shared" si="6"/>
        <v>46161</v>
      </c>
      <c r="F24" s="75">
        <v>0.33333333333333298</v>
      </c>
      <c r="G24" s="76">
        <f t="shared" si="7"/>
        <v>1</v>
      </c>
      <c r="H24" s="77">
        <f t="shared" si="3"/>
        <v>1034298.67</v>
      </c>
      <c r="I24" s="77">
        <v>1041828.85</v>
      </c>
      <c r="J24" s="77">
        <f t="shared" si="12"/>
        <v>7530.1799999999348</v>
      </c>
      <c r="K24" s="91">
        <f t="shared" si="13"/>
        <v>313.75749999999726</v>
      </c>
      <c r="L24" s="36"/>
    </row>
    <row r="25" spans="1:14">
      <c r="A25" s="78">
        <f t="shared" ref="A25:B37" si="16">A24+1</f>
        <v>19</v>
      </c>
      <c r="B25" s="74">
        <f t="shared" si="16"/>
        <v>46161</v>
      </c>
      <c r="C25" s="74">
        <f t="shared" si="2"/>
        <v>46161</v>
      </c>
      <c r="D25" s="75">
        <f t="shared" si="5"/>
        <v>0.33333333333333298</v>
      </c>
      <c r="E25" s="74">
        <f t="shared" si="6"/>
        <v>46162</v>
      </c>
      <c r="F25" s="75">
        <v>0.33333333333333298</v>
      </c>
      <c r="G25" s="76">
        <f t="shared" si="7"/>
        <v>1</v>
      </c>
      <c r="H25" s="77">
        <f t="shared" si="3"/>
        <v>1041828.85</v>
      </c>
      <c r="I25" s="77">
        <v>1048335.69</v>
      </c>
      <c r="J25" s="77">
        <f t="shared" ref="J25" si="17">I25-H25</f>
        <v>6506.8399999999674</v>
      </c>
      <c r="K25" s="91">
        <f t="shared" ref="K25" si="18">J25/24</f>
        <v>271.11833333333198</v>
      </c>
      <c r="L25" s="36"/>
    </row>
    <row r="26" spans="1:14">
      <c r="A26" s="78">
        <f t="shared" si="16"/>
        <v>20</v>
      </c>
      <c r="B26" s="74">
        <f t="shared" si="16"/>
        <v>46162</v>
      </c>
      <c r="C26" s="74">
        <f t="shared" si="2"/>
        <v>46162</v>
      </c>
      <c r="D26" s="75">
        <f t="shared" si="5"/>
        <v>0.33333333333333298</v>
      </c>
      <c r="E26" s="74">
        <f t="shared" si="6"/>
        <v>46163</v>
      </c>
      <c r="F26" s="75">
        <v>0.33333333333333298</v>
      </c>
      <c r="G26" s="76">
        <f t="shared" si="7"/>
        <v>1</v>
      </c>
      <c r="H26" s="77">
        <f t="shared" si="3"/>
        <v>1048335.69</v>
      </c>
      <c r="I26" s="77">
        <v>1056200.1599999999</v>
      </c>
      <c r="J26" s="77">
        <f t="shared" si="12"/>
        <v>7864.4699999999721</v>
      </c>
      <c r="K26" s="91">
        <f t="shared" si="13"/>
        <v>327.68624999999884</v>
      </c>
      <c r="L26" s="101"/>
    </row>
    <row r="27" spans="1:14">
      <c r="A27" s="78">
        <f t="shared" si="16"/>
        <v>21</v>
      </c>
      <c r="B27" s="74">
        <f t="shared" si="16"/>
        <v>46163</v>
      </c>
      <c r="C27" s="74">
        <f t="shared" si="2"/>
        <v>46163</v>
      </c>
      <c r="D27" s="75">
        <f t="shared" si="5"/>
        <v>0.33333333333333298</v>
      </c>
      <c r="E27" s="74">
        <f t="shared" si="6"/>
        <v>46164</v>
      </c>
      <c r="F27" s="75">
        <v>0.33333333333333298</v>
      </c>
      <c r="G27" s="76">
        <f t="shared" si="7"/>
        <v>1</v>
      </c>
      <c r="H27" s="77">
        <f t="shared" si="3"/>
        <v>1056200.1599999999</v>
      </c>
      <c r="I27" s="77">
        <v>1063169.99</v>
      </c>
      <c r="J27" s="77">
        <f t="shared" si="12"/>
        <v>6969.8300000000745</v>
      </c>
      <c r="K27" s="91">
        <f t="shared" si="13"/>
        <v>290.40958333333646</v>
      </c>
      <c r="L27" s="101"/>
    </row>
    <row r="28" spans="1:14">
      <c r="A28" s="78">
        <f t="shared" si="16"/>
        <v>22</v>
      </c>
      <c r="B28" s="74">
        <f t="shared" si="16"/>
        <v>46164</v>
      </c>
      <c r="C28" s="74">
        <f t="shared" si="2"/>
        <v>46164</v>
      </c>
      <c r="D28" s="75">
        <f t="shared" si="5"/>
        <v>0.33333333333333298</v>
      </c>
      <c r="E28" s="74">
        <f t="shared" si="6"/>
        <v>46165</v>
      </c>
      <c r="F28" s="75">
        <v>0.33333333333333298</v>
      </c>
      <c r="G28" s="76">
        <f t="shared" si="7"/>
        <v>1</v>
      </c>
      <c r="H28" s="77">
        <f t="shared" si="3"/>
        <v>1063169.99</v>
      </c>
      <c r="I28" s="77">
        <v>1071223.51</v>
      </c>
      <c r="J28" s="77">
        <f t="shared" si="12"/>
        <v>8053.5200000000186</v>
      </c>
      <c r="K28" s="91">
        <f t="shared" si="13"/>
        <v>335.56333333333413</v>
      </c>
      <c r="L28" s="101"/>
    </row>
    <row r="29" spans="1:14">
      <c r="A29" s="78">
        <f t="shared" si="16"/>
        <v>23</v>
      </c>
      <c r="B29" s="74">
        <f t="shared" si="16"/>
        <v>46165</v>
      </c>
      <c r="C29" s="74">
        <f t="shared" si="2"/>
        <v>46165</v>
      </c>
      <c r="D29" s="75">
        <f t="shared" si="5"/>
        <v>0.33333333333333298</v>
      </c>
      <c r="E29" s="74">
        <f t="shared" si="6"/>
        <v>46166</v>
      </c>
      <c r="F29" s="75">
        <v>0.33333333333333298</v>
      </c>
      <c r="G29" s="76">
        <f t="shared" si="7"/>
        <v>1</v>
      </c>
      <c r="H29" s="77">
        <f t="shared" si="3"/>
        <v>1071223.51</v>
      </c>
      <c r="I29" s="77">
        <v>1076879.6399999999</v>
      </c>
      <c r="J29" s="77">
        <f t="shared" si="12"/>
        <v>5656.1299999998882</v>
      </c>
      <c r="K29" s="91">
        <f t="shared" si="13"/>
        <v>235.67208333332869</v>
      </c>
      <c r="L29" s="101"/>
    </row>
    <row r="30" spans="1:14">
      <c r="A30" s="78">
        <f t="shared" si="16"/>
        <v>24</v>
      </c>
      <c r="B30" s="74">
        <f t="shared" si="16"/>
        <v>46166</v>
      </c>
      <c r="C30" s="74">
        <f t="shared" si="2"/>
        <v>46166</v>
      </c>
      <c r="D30" s="75">
        <f t="shared" si="5"/>
        <v>0.33333333333333298</v>
      </c>
      <c r="E30" s="74">
        <f t="shared" si="6"/>
        <v>46167</v>
      </c>
      <c r="F30" s="75">
        <v>0.33333333333333298</v>
      </c>
      <c r="G30" s="76">
        <f t="shared" si="7"/>
        <v>1</v>
      </c>
      <c r="H30" s="77">
        <f t="shared" si="3"/>
        <v>1076879.6399999999</v>
      </c>
      <c r="I30" s="77">
        <v>1078944.82</v>
      </c>
      <c r="J30" s="77">
        <f t="shared" si="12"/>
        <v>2065.1800000001676</v>
      </c>
      <c r="K30" s="91">
        <f t="shared" si="13"/>
        <v>86.049166666673656</v>
      </c>
      <c r="L30" s="101"/>
    </row>
    <row r="31" spans="1:14">
      <c r="A31" s="78">
        <f t="shared" si="16"/>
        <v>25</v>
      </c>
      <c r="B31" s="74">
        <f t="shared" si="16"/>
        <v>46167</v>
      </c>
      <c r="C31" s="74">
        <f t="shared" si="2"/>
        <v>46167</v>
      </c>
      <c r="D31" s="75">
        <f t="shared" si="5"/>
        <v>0.33333333333333298</v>
      </c>
      <c r="E31" s="74">
        <f t="shared" si="6"/>
        <v>46168</v>
      </c>
      <c r="F31" s="75">
        <v>0.33333333333333298</v>
      </c>
      <c r="G31" s="76">
        <f t="shared" si="7"/>
        <v>1</v>
      </c>
      <c r="H31" s="77">
        <f t="shared" si="3"/>
        <v>1078944.82</v>
      </c>
      <c r="I31" s="77">
        <v>1089511.94</v>
      </c>
      <c r="J31" s="77">
        <f t="shared" si="12"/>
        <v>10567.119999999879</v>
      </c>
      <c r="K31" s="91">
        <f t="shared" si="13"/>
        <v>440.29666666666162</v>
      </c>
      <c r="L31" s="36"/>
    </row>
    <row r="32" spans="1:14">
      <c r="A32" s="78">
        <f t="shared" si="16"/>
        <v>26</v>
      </c>
      <c r="B32" s="74">
        <f t="shared" si="16"/>
        <v>46168</v>
      </c>
      <c r="C32" s="74">
        <f t="shared" si="2"/>
        <v>46168</v>
      </c>
      <c r="D32" s="75">
        <f t="shared" si="5"/>
        <v>0.33333333333333298</v>
      </c>
      <c r="E32" s="74">
        <f t="shared" si="6"/>
        <v>46169</v>
      </c>
      <c r="F32" s="75">
        <v>0.33333333333333298</v>
      </c>
      <c r="G32" s="76">
        <f t="shared" si="7"/>
        <v>1</v>
      </c>
      <c r="H32" s="77">
        <f t="shared" si="3"/>
        <v>1089511.94</v>
      </c>
      <c r="I32" s="77">
        <v>1095769.22</v>
      </c>
      <c r="J32" s="77">
        <f t="shared" si="12"/>
        <v>6257.2800000000279</v>
      </c>
      <c r="K32" s="91">
        <f t="shared" si="13"/>
        <v>260.72000000000116</v>
      </c>
      <c r="L32" s="101"/>
    </row>
    <row r="33" spans="1:12">
      <c r="A33" s="78">
        <f t="shared" si="16"/>
        <v>27</v>
      </c>
      <c r="B33" s="74">
        <f t="shared" si="16"/>
        <v>46169</v>
      </c>
      <c r="C33" s="74">
        <f t="shared" si="2"/>
        <v>46169</v>
      </c>
      <c r="D33" s="75">
        <f t="shared" si="5"/>
        <v>0.33333333333333298</v>
      </c>
      <c r="E33" s="74">
        <f t="shared" si="6"/>
        <v>46170</v>
      </c>
      <c r="F33" s="75">
        <v>0.33333333333333298</v>
      </c>
      <c r="G33" s="76">
        <f t="shared" si="7"/>
        <v>1</v>
      </c>
      <c r="H33" s="77">
        <f t="shared" si="3"/>
        <v>1095769.22</v>
      </c>
      <c r="I33" s="200">
        <v>1096027.8700000001</v>
      </c>
      <c r="J33" s="77">
        <f t="shared" si="12"/>
        <v>258.6500000001397</v>
      </c>
      <c r="K33" s="91">
        <f t="shared" si="13"/>
        <v>10.777083333339155</v>
      </c>
      <c r="L33" s="101"/>
    </row>
    <row r="34" spans="1:12">
      <c r="A34" s="78">
        <f t="shared" si="16"/>
        <v>28</v>
      </c>
      <c r="B34" s="74">
        <f t="shared" si="16"/>
        <v>46170</v>
      </c>
      <c r="C34" s="74">
        <f t="shared" si="2"/>
        <v>46170</v>
      </c>
      <c r="D34" s="75">
        <f t="shared" si="5"/>
        <v>0.33333333333333298</v>
      </c>
      <c r="E34" s="74">
        <f t="shared" si="6"/>
        <v>46171</v>
      </c>
      <c r="F34" s="75">
        <v>0.33333333333333298</v>
      </c>
      <c r="G34" s="76">
        <f t="shared" si="7"/>
        <v>1</v>
      </c>
      <c r="H34" s="77">
        <f t="shared" si="3"/>
        <v>1096027.8700000001</v>
      </c>
      <c r="I34" s="200">
        <v>1106112.3400000001</v>
      </c>
      <c r="J34" s="77">
        <f t="shared" si="12"/>
        <v>10084.469999999972</v>
      </c>
      <c r="K34" s="91">
        <f t="shared" si="13"/>
        <v>420.18624999999884</v>
      </c>
      <c r="L34" s="101"/>
    </row>
    <row r="35" spans="1:12">
      <c r="A35" s="78">
        <f t="shared" si="16"/>
        <v>29</v>
      </c>
      <c r="B35" s="74">
        <f t="shared" si="16"/>
        <v>46171</v>
      </c>
      <c r="C35" s="74">
        <f t="shared" si="2"/>
        <v>46171</v>
      </c>
      <c r="D35" s="75">
        <f t="shared" si="5"/>
        <v>0.33333333333333298</v>
      </c>
      <c r="E35" s="74">
        <f t="shared" si="6"/>
        <v>46172</v>
      </c>
      <c r="F35" s="75">
        <v>0.33333333333333298</v>
      </c>
      <c r="G35" s="76">
        <f t="shared" si="7"/>
        <v>1</v>
      </c>
      <c r="H35" s="77">
        <f t="shared" si="3"/>
        <v>1106112.3400000001</v>
      </c>
      <c r="I35" s="200">
        <v>1112770.29</v>
      </c>
      <c r="J35" s="77">
        <f t="shared" si="12"/>
        <v>6657.9499999999534</v>
      </c>
      <c r="K35" s="91">
        <f t="shared" si="13"/>
        <v>277.41458333333139</v>
      </c>
      <c r="L35" s="101"/>
    </row>
    <row r="36" spans="1:12">
      <c r="A36" s="78">
        <f t="shared" si="16"/>
        <v>30</v>
      </c>
      <c r="B36" s="74">
        <f t="shared" si="16"/>
        <v>46172</v>
      </c>
      <c r="C36" s="74">
        <f t="shared" si="2"/>
        <v>46172</v>
      </c>
      <c r="D36" s="75">
        <f t="shared" si="5"/>
        <v>0.33333333333333298</v>
      </c>
      <c r="E36" s="74">
        <f t="shared" si="6"/>
        <v>46173</v>
      </c>
      <c r="F36" s="75">
        <v>0.33333333333333298</v>
      </c>
      <c r="G36" s="76">
        <f t="shared" si="7"/>
        <v>1</v>
      </c>
      <c r="H36" s="77">
        <f t="shared" si="3"/>
        <v>1112770.29</v>
      </c>
      <c r="I36" s="200">
        <v>1112781.5</v>
      </c>
      <c r="J36" s="77">
        <f t="shared" si="12"/>
        <v>11.209999999962747</v>
      </c>
      <c r="K36" s="91">
        <f t="shared" si="13"/>
        <v>0.46708333333178115</v>
      </c>
      <c r="L36" s="101"/>
    </row>
    <row r="37" spans="1:12">
      <c r="A37" s="78">
        <f t="shared" si="16"/>
        <v>31</v>
      </c>
      <c r="B37" s="74">
        <f t="shared" si="16"/>
        <v>46173</v>
      </c>
      <c r="C37" s="74">
        <f t="shared" ref="C37" si="19">B37</f>
        <v>46173</v>
      </c>
      <c r="D37" s="75">
        <f t="shared" si="5"/>
        <v>0.33333333333333298</v>
      </c>
      <c r="E37" s="74">
        <f t="shared" ref="E37" si="20">C37+1</f>
        <v>46174</v>
      </c>
      <c r="F37" s="75">
        <v>0.33333333333333298</v>
      </c>
      <c r="G37" s="76">
        <f t="shared" ref="G37" si="21">IFERROR(((E37-C37)+(F37-D37)),"")</f>
        <v>1</v>
      </c>
      <c r="H37" s="77">
        <f t="shared" ref="H37" si="22">I36</f>
        <v>1112781.5</v>
      </c>
      <c r="I37" s="200">
        <v>1112781.5</v>
      </c>
      <c r="J37" s="77">
        <f t="shared" ref="J37" si="23">I37-H37</f>
        <v>0</v>
      </c>
      <c r="K37" s="91">
        <f t="shared" ref="K37" si="24">J37/24</f>
        <v>0</v>
      </c>
      <c r="L37" s="616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159732.92000000004</v>
      </c>
      <c r="K39" s="93">
        <f>AVERAGE(K7:K38)</f>
        <v>214.69478494623664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7.667670890937023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0" priority="1" operator="equal">
      <formula>"APC"</formula>
    </cfRule>
  </conditionalFormatting>
  <hyperlinks>
    <hyperlink ref="L2" location="'Summary sales'!A1" display="SUMMARY" xr:uid="{00000000-0004-0000-2300-000000000000}"/>
  </hyperlinks>
  <pageMargins left="0.7" right="0.7" top="0.75" bottom="0.75" header="0.3" footer="0.3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0"/>
  <sheetViews>
    <sheetView workbookViewId="0">
      <pane ySplit="6" topLeftCell="A28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25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692.04750000000058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0.33333333333333298</v>
      </c>
      <c r="E7" s="73">
        <f>C7+1</f>
        <v>46144</v>
      </c>
      <c r="F7" s="199">
        <v>0.33333333333333298</v>
      </c>
      <c r="G7" s="76">
        <f>IFERROR(((E7-C7)+(F7-D7)),"")</f>
        <v>1</v>
      </c>
      <c r="H7" s="200">
        <v>592158.76</v>
      </c>
      <c r="I7" s="200">
        <v>594332.48</v>
      </c>
      <c r="J7" s="77">
        <f t="shared" ref="J7:J12" si="0">I7-H7</f>
        <v>2173.7199999999721</v>
      </c>
      <c r="K7" s="91">
        <f t="shared" ref="K7:K12" si="1">J7/24</f>
        <v>90.571666666665507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6" si="3">I7</f>
        <v>594332.48</v>
      </c>
      <c r="I8" s="77">
        <v>601187.05000000005</v>
      </c>
      <c r="J8" s="77">
        <f t="shared" si="0"/>
        <v>6854.5700000000652</v>
      </c>
      <c r="K8" s="91">
        <f t="shared" si="1"/>
        <v>285.60708333333605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0.33333333333333298</v>
      </c>
      <c r="E9" s="74">
        <f t="shared" ref="E9:E36" si="6">C9+1</f>
        <v>46146</v>
      </c>
      <c r="F9" s="75">
        <v>0.33333333333333298</v>
      </c>
      <c r="G9" s="76">
        <f>IFERROR(((E9-C9)+(F9-D9)),"")</f>
        <v>1</v>
      </c>
      <c r="H9" s="77">
        <f t="shared" si="3"/>
        <v>601187.05000000005</v>
      </c>
      <c r="I9" s="77">
        <v>607079.27</v>
      </c>
      <c r="J9" s="77">
        <f t="shared" si="0"/>
        <v>5892.2199999999721</v>
      </c>
      <c r="K9" s="91">
        <f t="shared" si="1"/>
        <v>245.50916666666549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0.33333333333333298</v>
      </c>
      <c r="E10" s="74">
        <f t="shared" si="6"/>
        <v>46147</v>
      </c>
      <c r="F10" s="75">
        <v>0.33333333333333298</v>
      </c>
      <c r="G10" s="76">
        <f>IFERROR(((E10-C10)+(F10-D10)),"")</f>
        <v>1</v>
      </c>
      <c r="H10" s="77">
        <f t="shared" si="3"/>
        <v>607079.27</v>
      </c>
      <c r="I10" s="77">
        <v>613327.18000000005</v>
      </c>
      <c r="J10" s="77">
        <f t="shared" si="0"/>
        <v>6247.9100000000326</v>
      </c>
      <c r="K10" s="91">
        <f t="shared" si="1"/>
        <v>260.32958333333471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0.33333333333333298</v>
      </c>
      <c r="E11" s="74">
        <f t="shared" si="6"/>
        <v>46148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613327.18000000005</v>
      </c>
      <c r="I11" s="77">
        <v>620290.27</v>
      </c>
      <c r="J11" s="77">
        <f t="shared" si="0"/>
        <v>6963.0899999999674</v>
      </c>
      <c r="K11" s="91">
        <f t="shared" si="1"/>
        <v>290.12874999999866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0.33333333333333298</v>
      </c>
      <c r="E12" s="74">
        <f t="shared" si="6"/>
        <v>46149</v>
      </c>
      <c r="F12" s="75">
        <v>0.33333333333333298</v>
      </c>
      <c r="G12" s="76">
        <f t="shared" si="7"/>
        <v>1</v>
      </c>
      <c r="H12" s="77">
        <f t="shared" si="3"/>
        <v>620290.27</v>
      </c>
      <c r="I12" s="77">
        <v>631319.54</v>
      </c>
      <c r="J12" s="77">
        <f t="shared" si="0"/>
        <v>11029.270000000019</v>
      </c>
      <c r="K12" s="91">
        <f t="shared" si="1"/>
        <v>459.55291666666744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0.33333333333333298</v>
      </c>
      <c r="E13" s="74">
        <f t="shared" si="6"/>
        <v>46150</v>
      </c>
      <c r="F13" s="75">
        <v>0.33333333333333298</v>
      </c>
      <c r="G13" s="76">
        <f t="shared" si="7"/>
        <v>1</v>
      </c>
      <c r="H13" s="77">
        <f t="shared" si="3"/>
        <v>631319.54</v>
      </c>
      <c r="I13" s="77">
        <v>639167.17000000004</v>
      </c>
      <c r="J13" s="77">
        <f t="shared" ref="J13" si="8">I13-H13</f>
        <v>7847.6300000000047</v>
      </c>
      <c r="K13" s="91">
        <f t="shared" ref="K13" si="9">J13/24</f>
        <v>326.98458333333355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0.33333333333333298</v>
      </c>
      <c r="E14" s="74">
        <f t="shared" si="6"/>
        <v>46151</v>
      </c>
      <c r="F14" s="75">
        <v>0.33333333333333298</v>
      </c>
      <c r="G14" s="76">
        <f t="shared" si="7"/>
        <v>1</v>
      </c>
      <c r="H14" s="77">
        <f t="shared" si="3"/>
        <v>639167.17000000004</v>
      </c>
      <c r="I14" s="77">
        <v>655776.31000000006</v>
      </c>
      <c r="J14" s="77">
        <f t="shared" ref="J14" si="10">I14-H14</f>
        <v>16609.140000000014</v>
      </c>
      <c r="K14" s="91">
        <f t="shared" ref="K14" si="11">J14/24</f>
        <v>692.04750000000058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0.33333333333333298</v>
      </c>
      <c r="E15" s="74">
        <f t="shared" si="6"/>
        <v>46152</v>
      </c>
      <c r="F15" s="75">
        <v>0.33333333333333298</v>
      </c>
      <c r="G15" s="76">
        <f t="shared" si="7"/>
        <v>1</v>
      </c>
      <c r="H15" s="77">
        <f t="shared" si="3"/>
        <v>655776.31000000006</v>
      </c>
      <c r="I15" s="77">
        <v>660604.39</v>
      </c>
      <c r="J15" s="77">
        <f t="shared" ref="J15:J36" si="12">I15-H15</f>
        <v>4828.0799999999581</v>
      </c>
      <c r="K15" s="91">
        <f t="shared" ref="K15:K36" si="13">J15/24</f>
        <v>201.16999999999825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0.33333333333333298</v>
      </c>
      <c r="E16" s="74">
        <f t="shared" si="6"/>
        <v>46153</v>
      </c>
      <c r="F16" s="75">
        <v>0.33333333333333298</v>
      </c>
      <c r="G16" s="76">
        <f t="shared" si="7"/>
        <v>1</v>
      </c>
      <c r="H16" s="77">
        <f t="shared" si="3"/>
        <v>660604.39</v>
      </c>
      <c r="I16" s="77">
        <v>661407.93999999994</v>
      </c>
      <c r="J16" s="77">
        <f t="shared" si="12"/>
        <v>803.54999999993015</v>
      </c>
      <c r="K16" s="91">
        <f t="shared" si="13"/>
        <v>33.48124999999709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0.33333333333333298</v>
      </c>
      <c r="E17" s="74">
        <f t="shared" si="6"/>
        <v>46154</v>
      </c>
      <c r="F17" s="75">
        <v>0.33333333333333298</v>
      </c>
      <c r="G17" s="76">
        <f t="shared" si="7"/>
        <v>1</v>
      </c>
      <c r="H17" s="77">
        <f t="shared" si="3"/>
        <v>661407.93999999994</v>
      </c>
      <c r="I17" s="77">
        <v>666761.04</v>
      </c>
      <c r="J17" s="77">
        <f t="shared" si="12"/>
        <v>5353.1000000000931</v>
      </c>
      <c r="K17" s="91">
        <f t="shared" si="13"/>
        <v>223.04583333333721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0.33333333333333298</v>
      </c>
      <c r="E18" s="74">
        <f t="shared" si="6"/>
        <v>46155</v>
      </c>
      <c r="F18" s="75">
        <v>0.33333333333333298</v>
      </c>
      <c r="G18" s="76">
        <f t="shared" si="7"/>
        <v>1</v>
      </c>
      <c r="H18" s="77">
        <f t="shared" si="3"/>
        <v>666761.04</v>
      </c>
      <c r="I18" s="77">
        <v>672254.21</v>
      </c>
      <c r="J18" s="77">
        <f t="shared" si="12"/>
        <v>5493.1699999999255</v>
      </c>
      <c r="K18" s="91">
        <f t="shared" si="13"/>
        <v>228.88208333333023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0.33333333333333298</v>
      </c>
      <c r="E19" s="74">
        <f t="shared" si="6"/>
        <v>46156</v>
      </c>
      <c r="F19" s="75">
        <v>0.33333333333333298</v>
      </c>
      <c r="G19" s="76">
        <f t="shared" si="7"/>
        <v>1</v>
      </c>
      <c r="H19" s="77">
        <f t="shared" si="3"/>
        <v>672254.21</v>
      </c>
      <c r="I19" s="77">
        <v>675787.38</v>
      </c>
      <c r="J19" s="77">
        <f t="shared" si="12"/>
        <v>3533.1700000000419</v>
      </c>
      <c r="K19" s="91">
        <f t="shared" si="13"/>
        <v>147.2154166666684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0.33333333333333298</v>
      </c>
      <c r="E20" s="74">
        <f t="shared" si="6"/>
        <v>46157</v>
      </c>
      <c r="F20" s="75">
        <v>0.33333333333333298</v>
      </c>
      <c r="G20" s="76">
        <f t="shared" si="7"/>
        <v>1</v>
      </c>
      <c r="H20" s="77">
        <f t="shared" si="3"/>
        <v>675787.38</v>
      </c>
      <c r="I20" s="77">
        <v>677335.94</v>
      </c>
      <c r="J20" s="77">
        <f t="shared" si="12"/>
        <v>1548.5599999999395</v>
      </c>
      <c r="K20" s="91">
        <f t="shared" si="13"/>
        <v>64.523333333330811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0.33333333333333298</v>
      </c>
      <c r="E21" s="74">
        <f t="shared" si="6"/>
        <v>46158</v>
      </c>
      <c r="F21" s="75">
        <v>0.33333333333333298</v>
      </c>
      <c r="G21" s="76">
        <f t="shared" si="7"/>
        <v>1</v>
      </c>
      <c r="H21" s="77">
        <f t="shared" si="3"/>
        <v>677335.94</v>
      </c>
      <c r="I21" s="77">
        <v>682929.68</v>
      </c>
      <c r="J21" s="77">
        <f t="shared" si="12"/>
        <v>5593.7400000001071</v>
      </c>
      <c r="K21" s="91">
        <f t="shared" si="13"/>
        <v>233.07250000000445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0.33333333333333298</v>
      </c>
      <c r="E22" s="74">
        <f t="shared" si="6"/>
        <v>46159</v>
      </c>
      <c r="F22" s="75">
        <v>0.33333333333333298</v>
      </c>
      <c r="G22" s="76">
        <f t="shared" si="7"/>
        <v>1</v>
      </c>
      <c r="H22" s="77">
        <f t="shared" si="3"/>
        <v>682929.68</v>
      </c>
      <c r="I22" s="77">
        <v>688899.65</v>
      </c>
      <c r="J22" s="77">
        <f t="shared" si="12"/>
        <v>5969.9699999999721</v>
      </c>
      <c r="K22" s="91">
        <f t="shared" si="13"/>
        <v>248.74874999999884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0.33333333333333298</v>
      </c>
      <c r="E23" s="74">
        <f t="shared" si="6"/>
        <v>46160</v>
      </c>
      <c r="F23" s="75">
        <v>0.33333333333333298</v>
      </c>
      <c r="G23" s="76">
        <f t="shared" si="7"/>
        <v>1</v>
      </c>
      <c r="H23" s="77">
        <f t="shared" si="3"/>
        <v>688899.65</v>
      </c>
      <c r="I23" s="77">
        <v>694252.8</v>
      </c>
      <c r="J23" s="77">
        <f t="shared" si="12"/>
        <v>5353.1500000000233</v>
      </c>
      <c r="K23" s="91">
        <f t="shared" si="13"/>
        <v>223.04791666666765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0.33333333333333298</v>
      </c>
      <c r="E24" s="74">
        <f t="shared" si="6"/>
        <v>46161</v>
      </c>
      <c r="F24" s="75">
        <v>0.33333333333333298</v>
      </c>
      <c r="G24" s="76">
        <f t="shared" si="7"/>
        <v>1</v>
      </c>
      <c r="H24" s="77">
        <f t="shared" si="3"/>
        <v>694252.8</v>
      </c>
      <c r="I24" s="77">
        <v>699811.21</v>
      </c>
      <c r="J24" s="77">
        <f t="shared" si="12"/>
        <v>5558.4099999999162</v>
      </c>
      <c r="K24" s="91">
        <f t="shared" si="13"/>
        <v>231.60041666666316</v>
      </c>
      <c r="L24" s="101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0.33333333333333298</v>
      </c>
      <c r="E25" s="74">
        <f t="shared" si="6"/>
        <v>46162</v>
      </c>
      <c r="F25" s="75">
        <v>0.33333333333333298</v>
      </c>
      <c r="G25" s="76">
        <f t="shared" si="7"/>
        <v>1</v>
      </c>
      <c r="H25" s="77">
        <f t="shared" si="3"/>
        <v>699811.21</v>
      </c>
      <c r="I25" s="77">
        <v>703381.18</v>
      </c>
      <c r="J25" s="77">
        <f t="shared" si="12"/>
        <v>3569.9700000000885</v>
      </c>
      <c r="K25" s="91">
        <f t="shared" si="13"/>
        <v>148.7487500000037</v>
      </c>
      <c r="L25" s="101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0.33333333333333298</v>
      </c>
      <c r="E26" s="74">
        <f t="shared" si="6"/>
        <v>46163</v>
      </c>
      <c r="F26" s="75">
        <v>0.33333333333333298</v>
      </c>
      <c r="G26" s="76">
        <f t="shared" si="7"/>
        <v>1</v>
      </c>
      <c r="H26" s="77">
        <f t="shared" si="3"/>
        <v>703381.18</v>
      </c>
      <c r="I26" s="77">
        <v>706425.92</v>
      </c>
      <c r="J26" s="77">
        <f t="shared" si="12"/>
        <v>3044.7399999999907</v>
      </c>
      <c r="K26" s="91">
        <f t="shared" si="13"/>
        <v>126.86416666666628</v>
      </c>
      <c r="L26" s="101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0.33333333333333298</v>
      </c>
      <c r="E27" s="74">
        <f t="shared" si="6"/>
        <v>46164</v>
      </c>
      <c r="F27" s="75">
        <v>0.33333333333333298</v>
      </c>
      <c r="G27" s="76">
        <f t="shared" si="7"/>
        <v>1</v>
      </c>
      <c r="H27" s="77">
        <f t="shared" si="3"/>
        <v>706425.92</v>
      </c>
      <c r="I27" s="77">
        <v>709386.23</v>
      </c>
      <c r="J27" s="77">
        <f t="shared" si="12"/>
        <v>2960.3099999999395</v>
      </c>
      <c r="K27" s="91">
        <f t="shared" si="13"/>
        <v>123.34624999999748</v>
      </c>
      <c r="L27" s="101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0.33333333333333298</v>
      </c>
      <c r="E28" s="74">
        <f t="shared" si="6"/>
        <v>46165</v>
      </c>
      <c r="F28" s="75">
        <v>0.33333333333333298</v>
      </c>
      <c r="G28" s="76">
        <f t="shared" si="7"/>
        <v>1</v>
      </c>
      <c r="H28" s="77">
        <f t="shared" si="3"/>
        <v>709386.23</v>
      </c>
      <c r="I28" s="77">
        <v>709805.61</v>
      </c>
      <c r="J28" s="77">
        <v>5972.93</v>
      </c>
      <c r="K28" s="91">
        <f t="shared" si="13"/>
        <v>248.87208333333334</v>
      </c>
      <c r="L28" s="605" t="s">
        <v>380</v>
      </c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0.33333333333333298</v>
      </c>
      <c r="E29" s="74">
        <f t="shared" si="6"/>
        <v>46166</v>
      </c>
      <c r="F29" s="75">
        <v>0.33333333333333298</v>
      </c>
      <c r="G29" s="76">
        <f t="shared" si="7"/>
        <v>1</v>
      </c>
      <c r="H29" s="77">
        <f t="shared" si="3"/>
        <v>709805.61</v>
      </c>
      <c r="I29" s="77">
        <v>712824.02</v>
      </c>
      <c r="J29" s="77">
        <f t="shared" si="12"/>
        <v>3018.4100000000326</v>
      </c>
      <c r="K29" s="91">
        <f t="shared" si="13"/>
        <v>125.7670833333347</v>
      </c>
      <c r="L29" s="101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0.33333333333333298</v>
      </c>
      <c r="E30" s="74">
        <f t="shared" si="6"/>
        <v>46167</v>
      </c>
      <c r="F30" s="75">
        <v>0.33333333333333298</v>
      </c>
      <c r="G30" s="76">
        <f t="shared" si="7"/>
        <v>1</v>
      </c>
      <c r="H30" s="77">
        <f t="shared" si="3"/>
        <v>712824.02</v>
      </c>
      <c r="I30" s="77">
        <v>715656.86</v>
      </c>
      <c r="J30" s="77">
        <f t="shared" si="12"/>
        <v>2832.8399999999674</v>
      </c>
      <c r="K30" s="91">
        <f t="shared" si="13"/>
        <v>118.03499999999865</v>
      </c>
      <c r="L30" s="101"/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0.33333333333333298</v>
      </c>
      <c r="E31" s="74">
        <f t="shared" si="6"/>
        <v>46168</v>
      </c>
      <c r="F31" s="75">
        <v>0.33333333333333298</v>
      </c>
      <c r="G31" s="76">
        <f t="shared" si="7"/>
        <v>1</v>
      </c>
      <c r="H31" s="77">
        <f t="shared" si="3"/>
        <v>715656.86</v>
      </c>
      <c r="I31" s="77">
        <v>720354.99</v>
      </c>
      <c r="J31" s="77">
        <f t="shared" si="12"/>
        <v>4698.1300000000047</v>
      </c>
      <c r="K31" s="91">
        <f t="shared" si="13"/>
        <v>195.75541666666686</v>
      </c>
      <c r="L31" s="101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0.33333333333333298</v>
      </c>
      <c r="E32" s="74">
        <f t="shared" si="6"/>
        <v>46169</v>
      </c>
      <c r="F32" s="75">
        <v>0.33333333333333298</v>
      </c>
      <c r="G32" s="76">
        <f t="shared" si="7"/>
        <v>1</v>
      </c>
      <c r="H32" s="77">
        <f t="shared" si="3"/>
        <v>720354.99</v>
      </c>
      <c r="I32" s="77">
        <v>723250.32</v>
      </c>
      <c r="J32" s="77">
        <f t="shared" si="12"/>
        <v>2895.3299999999581</v>
      </c>
      <c r="K32" s="91">
        <f t="shared" si="13"/>
        <v>120.63874999999825</v>
      </c>
      <c r="L32" s="101"/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0.33333333333333298</v>
      </c>
      <c r="E33" s="74">
        <f t="shared" si="6"/>
        <v>46170</v>
      </c>
      <c r="F33" s="75">
        <v>0.33333333333333298</v>
      </c>
      <c r="G33" s="76">
        <f t="shared" si="7"/>
        <v>1</v>
      </c>
      <c r="H33" s="77">
        <f t="shared" si="3"/>
        <v>723250.32</v>
      </c>
      <c r="I33" s="200">
        <v>725681.89</v>
      </c>
      <c r="J33" s="77">
        <f t="shared" si="12"/>
        <v>2431.5700000000652</v>
      </c>
      <c r="K33" s="91">
        <f t="shared" si="13"/>
        <v>101.31541666666938</v>
      </c>
      <c r="L33" s="101"/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0.33333333333333298</v>
      </c>
      <c r="E34" s="74">
        <f t="shared" si="6"/>
        <v>46171</v>
      </c>
      <c r="F34" s="75">
        <v>0.33333333333333298</v>
      </c>
      <c r="G34" s="76">
        <f t="shared" si="7"/>
        <v>1</v>
      </c>
      <c r="H34" s="77">
        <f t="shared" si="3"/>
        <v>725681.89</v>
      </c>
      <c r="I34" s="200">
        <v>733189</v>
      </c>
      <c r="J34" s="77">
        <f t="shared" si="12"/>
        <v>7507.109999999986</v>
      </c>
      <c r="K34" s="91">
        <f t="shared" si="13"/>
        <v>312.79624999999942</v>
      </c>
      <c r="L34" s="101"/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0.33333333333333298</v>
      </c>
      <c r="E35" s="74">
        <f t="shared" si="6"/>
        <v>46172</v>
      </c>
      <c r="F35" s="75">
        <v>0.33333333333333298</v>
      </c>
      <c r="G35" s="76">
        <f t="shared" si="7"/>
        <v>1</v>
      </c>
      <c r="H35" s="77">
        <f t="shared" si="3"/>
        <v>733189</v>
      </c>
      <c r="I35" s="200">
        <v>738124.9</v>
      </c>
      <c r="J35" s="77">
        <f t="shared" si="12"/>
        <v>4935.9000000000233</v>
      </c>
      <c r="K35" s="91">
        <f t="shared" si="13"/>
        <v>205.66250000000096</v>
      </c>
      <c r="L35" s="101"/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0.33333333333333298</v>
      </c>
      <c r="E36" s="74">
        <f t="shared" si="6"/>
        <v>46173</v>
      </c>
      <c r="F36" s="75">
        <v>0.33333333333333298</v>
      </c>
      <c r="G36" s="76">
        <f t="shared" si="7"/>
        <v>1</v>
      </c>
      <c r="H36" s="77">
        <f t="shared" si="3"/>
        <v>738124.9</v>
      </c>
      <c r="I36" s="200">
        <v>745214.61</v>
      </c>
      <c r="J36" s="77">
        <f t="shared" si="12"/>
        <v>7089.7099999999627</v>
      </c>
      <c r="K36" s="91">
        <f t="shared" si="13"/>
        <v>295.4045833333318</v>
      </c>
      <c r="L36" s="101"/>
    </row>
    <row r="37" spans="1:12">
      <c r="A37" s="78">
        <f t="shared" si="14"/>
        <v>31</v>
      </c>
      <c r="B37" s="74">
        <f t="shared" si="14"/>
        <v>46173</v>
      </c>
      <c r="C37" s="74">
        <f t="shared" ref="C37" si="15">B37</f>
        <v>46173</v>
      </c>
      <c r="D37" s="75">
        <f t="shared" si="5"/>
        <v>0.33333333333333298</v>
      </c>
      <c r="E37" s="74">
        <f t="shared" ref="E37" si="16">C37+1</f>
        <v>46174</v>
      </c>
      <c r="F37" s="75">
        <v>0.33333333333333298</v>
      </c>
      <c r="G37" s="76">
        <f t="shared" ref="G37" si="17">IFERROR(((E37-C37)+(F37-D37)),"")</f>
        <v>1</v>
      </c>
      <c r="H37" s="77">
        <f t="shared" ref="H37" si="18">I36</f>
        <v>745214.61</v>
      </c>
      <c r="I37" s="200">
        <v>745214.61</v>
      </c>
      <c r="J37" s="77">
        <f t="shared" ref="J37" si="19">I37-H37</f>
        <v>0</v>
      </c>
      <c r="K37" s="91">
        <f t="shared" ref="K37" si="20">J37/24</f>
        <v>0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158609.39999999997</v>
      </c>
      <c r="K39" s="93">
        <f>AVERAGE(K7:K38)</f>
        <v>213.18467741935484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7.1061559139784949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9" priority="1" operator="equal">
      <formula>"APC"</formula>
    </cfRule>
  </conditionalFormatting>
  <hyperlinks>
    <hyperlink ref="L2" location="'Summary sales'!A1" display="SUMMARY" xr:uid="{00000000-0004-0000-2400-000000000000}"/>
  </hyperlinks>
  <pageMargins left="0.7" right="0.7" top="0.75" bottom="0.75" header="0.3" footer="0.3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0"/>
  <sheetViews>
    <sheetView workbookViewId="0">
      <pane xSplit="3" ySplit="6" topLeftCell="D29" activePane="bottomRight" state="frozen"/>
      <selection pane="topRight"/>
      <selection pane="bottomLeft"/>
      <selection pane="bottomRight" activeCell="H38" sqref="H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173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64.178333333334493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567727.56999999995</v>
      </c>
      <c r="I7" s="77">
        <v>568408.57999999996</v>
      </c>
      <c r="J7" s="77">
        <f t="shared" ref="J7:J12" si="0">I7-H7</f>
        <v>681.01000000000931</v>
      </c>
      <c r="K7" s="91">
        <f t="shared" ref="K7:K12" si="1">J7/24</f>
        <v>28.375416666667054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6" si="3">I7</f>
        <v>568408.57999999996</v>
      </c>
      <c r="I8" s="77">
        <v>568408.57999999996</v>
      </c>
      <c r="J8" s="77">
        <f t="shared" si="0"/>
        <v>0</v>
      </c>
      <c r="K8" s="91">
        <f t="shared" si="1"/>
        <v>0</v>
      </c>
      <c r="L8" s="558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" si="5">D8</f>
        <v>0.33333333333333298</v>
      </c>
      <c r="E9" s="74">
        <f t="shared" ref="E9:E36" si="6">C9+1</f>
        <v>46146</v>
      </c>
      <c r="F9" s="75">
        <v>0.33333333333333298</v>
      </c>
      <c r="G9" s="76">
        <f>IFERROR(((E9-C9)+(F9-D9)),"")</f>
        <v>1</v>
      </c>
      <c r="H9" s="77">
        <f t="shared" si="3"/>
        <v>568408.57999999996</v>
      </c>
      <c r="I9" s="77">
        <v>568457.85</v>
      </c>
      <c r="J9" s="77">
        <f t="shared" si="0"/>
        <v>49.270000000018626</v>
      </c>
      <c r="K9" s="91">
        <f t="shared" si="1"/>
        <v>2.0529166666674428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0.33333333333333298</v>
      </c>
      <c r="E10" s="74">
        <f t="shared" si="6"/>
        <v>46147</v>
      </c>
      <c r="F10" s="75">
        <v>0.33333333333333298</v>
      </c>
      <c r="G10" s="76">
        <f>IFERROR(((E10-C10)+(F10-D10)),"")</f>
        <v>1</v>
      </c>
      <c r="H10" s="77">
        <f t="shared" si="3"/>
        <v>568457.85</v>
      </c>
      <c r="I10" s="77">
        <v>569854.93000000005</v>
      </c>
      <c r="J10" s="77">
        <f t="shared" si="0"/>
        <v>1397.0800000000745</v>
      </c>
      <c r="K10" s="91">
        <f t="shared" si="1"/>
        <v>58.211666666669771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0.33333333333333298</v>
      </c>
      <c r="E11" s="74">
        <f t="shared" si="6"/>
        <v>46148</v>
      </c>
      <c r="F11" s="75">
        <v>0.33333333333333298</v>
      </c>
      <c r="G11" s="76">
        <f t="shared" ref="G11:G36" si="7">IFERROR(((E11-C11)+(F11-D11)),"")</f>
        <v>1</v>
      </c>
      <c r="H11" s="77">
        <f t="shared" si="3"/>
        <v>569854.93000000005</v>
      </c>
      <c r="I11" s="77">
        <v>571383.4</v>
      </c>
      <c r="J11" s="77">
        <f t="shared" si="0"/>
        <v>1528.4699999999721</v>
      </c>
      <c r="K11" s="91">
        <f t="shared" si="1"/>
        <v>63.686249999998836</v>
      </c>
      <c r="L11" s="36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0.33333333333333298</v>
      </c>
      <c r="E12" s="74">
        <f t="shared" si="6"/>
        <v>46149</v>
      </c>
      <c r="F12" s="75">
        <v>0.33333333333333298</v>
      </c>
      <c r="G12" s="76">
        <f t="shared" si="7"/>
        <v>1</v>
      </c>
      <c r="H12" s="77">
        <f t="shared" si="3"/>
        <v>571383.4</v>
      </c>
      <c r="I12" s="77">
        <v>572816.37</v>
      </c>
      <c r="J12" s="77">
        <f t="shared" si="0"/>
        <v>1432.9699999999721</v>
      </c>
      <c r="K12" s="91">
        <f t="shared" si="1"/>
        <v>59.707083333332172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0.33333333333333298</v>
      </c>
      <c r="E13" s="74">
        <f t="shared" si="6"/>
        <v>46150</v>
      </c>
      <c r="F13" s="75">
        <v>0.33333333333333298</v>
      </c>
      <c r="G13" s="76">
        <f t="shared" si="7"/>
        <v>1</v>
      </c>
      <c r="H13" s="77">
        <f t="shared" si="3"/>
        <v>572816.37</v>
      </c>
      <c r="I13" s="77">
        <v>574340.59</v>
      </c>
      <c r="J13" s="77">
        <f t="shared" ref="J13" si="8">I13-H13</f>
        <v>1524.2199999999721</v>
      </c>
      <c r="K13" s="91">
        <f t="shared" ref="K13" si="9">J13/24</f>
        <v>63.5091666666655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0.33333333333333298</v>
      </c>
      <c r="E14" s="74">
        <f t="shared" si="6"/>
        <v>46151</v>
      </c>
      <c r="F14" s="75">
        <v>0.33333333333333298</v>
      </c>
      <c r="G14" s="76">
        <f t="shared" si="7"/>
        <v>1</v>
      </c>
      <c r="H14" s="77">
        <f t="shared" si="3"/>
        <v>574340.59</v>
      </c>
      <c r="I14" s="77">
        <v>575575.99</v>
      </c>
      <c r="J14" s="77">
        <f t="shared" ref="J14" si="10">I14-H14</f>
        <v>1235.4000000000233</v>
      </c>
      <c r="K14" s="91">
        <f t="shared" ref="K14" si="11">J14/24</f>
        <v>51.475000000000968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0.33333333333333298</v>
      </c>
      <c r="E15" s="74">
        <f t="shared" si="6"/>
        <v>46152</v>
      </c>
      <c r="F15" s="75">
        <v>0.33333333333333298</v>
      </c>
      <c r="G15" s="76">
        <f t="shared" si="7"/>
        <v>1</v>
      </c>
      <c r="H15" s="77">
        <f t="shared" si="3"/>
        <v>575575.99</v>
      </c>
      <c r="I15" s="77">
        <v>576091.14</v>
      </c>
      <c r="J15" s="77">
        <f t="shared" ref="J15:J36" si="12">I15-H15</f>
        <v>515.15000000002328</v>
      </c>
      <c r="K15" s="91">
        <f t="shared" ref="K15:K36" si="13">J15/24</f>
        <v>21.464583333334303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0.33333333333333298</v>
      </c>
      <c r="E16" s="74">
        <f t="shared" si="6"/>
        <v>46153</v>
      </c>
      <c r="F16" s="75">
        <v>0.33333333333333298</v>
      </c>
      <c r="G16" s="76">
        <f t="shared" si="7"/>
        <v>1</v>
      </c>
      <c r="H16" s="77">
        <f t="shared" si="3"/>
        <v>576091.14</v>
      </c>
      <c r="I16" s="77">
        <v>576116.85</v>
      </c>
      <c r="J16" s="77">
        <f t="shared" si="12"/>
        <v>25.709999999962747</v>
      </c>
      <c r="K16" s="91">
        <f t="shared" si="13"/>
        <v>1.0712499999984477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0.33333333333333298</v>
      </c>
      <c r="E17" s="74">
        <f t="shared" si="6"/>
        <v>46154</v>
      </c>
      <c r="F17" s="75">
        <v>0.33333333333333298</v>
      </c>
      <c r="G17" s="76">
        <f t="shared" si="7"/>
        <v>1</v>
      </c>
      <c r="H17" s="77">
        <f t="shared" si="3"/>
        <v>576116.85</v>
      </c>
      <c r="I17" s="77">
        <v>577657.13</v>
      </c>
      <c r="J17" s="77">
        <f t="shared" si="12"/>
        <v>1540.2800000000279</v>
      </c>
      <c r="K17" s="91">
        <f t="shared" si="13"/>
        <v>64.178333333334493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0.33333333333333298</v>
      </c>
      <c r="E18" s="74">
        <f t="shared" si="6"/>
        <v>46155</v>
      </c>
      <c r="F18" s="75">
        <v>0.33333333333333298</v>
      </c>
      <c r="G18" s="76">
        <f t="shared" si="7"/>
        <v>1</v>
      </c>
      <c r="H18" s="77">
        <f t="shared" si="3"/>
        <v>577657.13</v>
      </c>
      <c r="I18" s="77">
        <v>579138.42000000004</v>
      </c>
      <c r="J18" s="77">
        <f t="shared" si="12"/>
        <v>1481.2900000000373</v>
      </c>
      <c r="K18" s="91">
        <f t="shared" si="13"/>
        <v>61.720416666668221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0.33333333333333298</v>
      </c>
      <c r="E19" s="74">
        <f t="shared" si="6"/>
        <v>46156</v>
      </c>
      <c r="F19" s="75">
        <v>0.33333333333333298</v>
      </c>
      <c r="G19" s="76">
        <f t="shared" si="7"/>
        <v>1</v>
      </c>
      <c r="H19" s="77">
        <f t="shared" si="3"/>
        <v>579138.42000000004</v>
      </c>
      <c r="I19" s="77">
        <v>580656.05000000005</v>
      </c>
      <c r="J19" s="77">
        <f t="shared" si="12"/>
        <v>1517.6300000000047</v>
      </c>
      <c r="K19" s="91">
        <f t="shared" si="13"/>
        <v>63.234583333333525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0.33333333333333298</v>
      </c>
      <c r="E20" s="74">
        <f t="shared" si="6"/>
        <v>46157</v>
      </c>
      <c r="F20" s="75">
        <v>0.33333333333333298</v>
      </c>
      <c r="G20" s="76">
        <f t="shared" si="7"/>
        <v>1</v>
      </c>
      <c r="H20" s="77">
        <f t="shared" si="3"/>
        <v>580656.05000000005</v>
      </c>
      <c r="I20" s="77">
        <v>582085.43999999994</v>
      </c>
      <c r="J20" s="77">
        <f t="shared" si="12"/>
        <v>1429.3899999998976</v>
      </c>
      <c r="K20" s="91">
        <f t="shared" si="13"/>
        <v>59.5579166666624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0.33333333333333298</v>
      </c>
      <c r="E21" s="74">
        <f t="shared" si="6"/>
        <v>46158</v>
      </c>
      <c r="F21" s="75">
        <v>0.33333333333333298</v>
      </c>
      <c r="G21" s="76">
        <f t="shared" si="7"/>
        <v>1</v>
      </c>
      <c r="H21" s="77">
        <f t="shared" si="3"/>
        <v>582085.43999999994</v>
      </c>
      <c r="I21" s="77">
        <v>583185.11</v>
      </c>
      <c r="J21" s="77">
        <f t="shared" si="12"/>
        <v>1099.6700000000419</v>
      </c>
      <c r="K21" s="91">
        <f t="shared" si="13"/>
        <v>45.819583333335082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0.33333333333333298</v>
      </c>
      <c r="E22" s="74">
        <f t="shared" si="6"/>
        <v>46159</v>
      </c>
      <c r="F22" s="75">
        <v>0.33333333333333298</v>
      </c>
      <c r="G22" s="76">
        <f t="shared" si="7"/>
        <v>1</v>
      </c>
      <c r="H22" s="77">
        <f t="shared" si="3"/>
        <v>583185.11</v>
      </c>
      <c r="I22" s="77">
        <v>583185.11</v>
      </c>
      <c r="J22" s="77">
        <f t="shared" si="12"/>
        <v>0</v>
      </c>
      <c r="K22" s="91">
        <f t="shared" si="13"/>
        <v>0</v>
      </c>
      <c r="L22" s="101" t="s">
        <v>164</v>
      </c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0.33333333333333298</v>
      </c>
      <c r="E23" s="74">
        <f t="shared" si="6"/>
        <v>46160</v>
      </c>
      <c r="F23" s="75">
        <v>0.33333333333333298</v>
      </c>
      <c r="G23" s="76">
        <f t="shared" si="7"/>
        <v>1</v>
      </c>
      <c r="H23" s="77">
        <f t="shared" si="3"/>
        <v>583185.11</v>
      </c>
      <c r="I23" s="77">
        <v>583203.25</v>
      </c>
      <c r="J23" s="77">
        <f t="shared" si="12"/>
        <v>18.14000000001397</v>
      </c>
      <c r="K23" s="91">
        <f t="shared" si="13"/>
        <v>0.75583333333391545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0.33333333333333298</v>
      </c>
      <c r="E24" s="74">
        <f t="shared" si="6"/>
        <v>46161</v>
      </c>
      <c r="F24" s="75">
        <v>0.33333333333333298</v>
      </c>
      <c r="G24" s="76">
        <f t="shared" si="7"/>
        <v>1</v>
      </c>
      <c r="H24" s="77">
        <f t="shared" si="3"/>
        <v>583203.25</v>
      </c>
      <c r="I24" s="77">
        <v>584653.55000000005</v>
      </c>
      <c r="J24" s="77">
        <f t="shared" ref="J24" si="14">I24-H24</f>
        <v>1450.3000000000466</v>
      </c>
      <c r="K24" s="91">
        <f t="shared" ref="K24" si="15">J24/24</f>
        <v>60.429166666668607</v>
      </c>
      <c r="L24" s="101"/>
    </row>
    <row r="25" spans="1:14">
      <c r="A25" s="78">
        <f t="shared" ref="A25:B37" si="16">A24+1</f>
        <v>19</v>
      </c>
      <c r="B25" s="74">
        <f t="shared" si="16"/>
        <v>46161</v>
      </c>
      <c r="C25" s="74">
        <f t="shared" si="2"/>
        <v>46161</v>
      </c>
      <c r="D25" s="75">
        <v>0.33333333333333298</v>
      </c>
      <c r="E25" s="74">
        <f t="shared" si="6"/>
        <v>46162</v>
      </c>
      <c r="F25" s="75">
        <v>0.33333333333333298</v>
      </c>
      <c r="G25" s="76">
        <f t="shared" si="7"/>
        <v>1</v>
      </c>
      <c r="H25" s="77">
        <f t="shared" si="3"/>
        <v>584653.55000000005</v>
      </c>
      <c r="I25" s="77">
        <v>586119.31000000006</v>
      </c>
      <c r="J25" s="77">
        <f t="shared" ref="J25" si="17">I25-H25</f>
        <v>1465.7600000000093</v>
      </c>
      <c r="K25" s="91">
        <f t="shared" ref="K25" si="18">J25/24</f>
        <v>61.073333333333721</v>
      </c>
      <c r="L25" s="101"/>
    </row>
    <row r="26" spans="1:14">
      <c r="A26" s="78">
        <f t="shared" si="16"/>
        <v>20</v>
      </c>
      <c r="B26" s="74">
        <f t="shared" si="16"/>
        <v>46162</v>
      </c>
      <c r="C26" s="74">
        <f t="shared" si="2"/>
        <v>46162</v>
      </c>
      <c r="D26" s="75">
        <v>0.33333333333333298</v>
      </c>
      <c r="E26" s="74">
        <f t="shared" si="6"/>
        <v>46163</v>
      </c>
      <c r="F26" s="75">
        <v>0.33333333333333298</v>
      </c>
      <c r="G26" s="76">
        <f t="shared" si="7"/>
        <v>1</v>
      </c>
      <c r="H26" s="77">
        <f t="shared" si="3"/>
        <v>586119.31000000006</v>
      </c>
      <c r="I26" s="77">
        <v>587480.94999999995</v>
      </c>
      <c r="J26" s="77">
        <f t="shared" si="12"/>
        <v>1361.6399999998976</v>
      </c>
      <c r="K26" s="91">
        <f t="shared" si="13"/>
        <v>56.734999999995729</v>
      </c>
      <c r="L26" s="101"/>
    </row>
    <row r="27" spans="1:14">
      <c r="A27" s="78">
        <f t="shared" si="16"/>
        <v>21</v>
      </c>
      <c r="B27" s="74">
        <f t="shared" si="16"/>
        <v>46163</v>
      </c>
      <c r="C27" s="74">
        <f t="shared" si="2"/>
        <v>46163</v>
      </c>
      <c r="D27" s="75">
        <v>0.33333333333333298</v>
      </c>
      <c r="E27" s="74">
        <f t="shared" si="6"/>
        <v>46164</v>
      </c>
      <c r="F27" s="75">
        <v>0.33333333333333298</v>
      </c>
      <c r="G27" s="76">
        <f t="shared" si="7"/>
        <v>1</v>
      </c>
      <c r="H27" s="77">
        <f t="shared" si="3"/>
        <v>587480.94999999995</v>
      </c>
      <c r="I27" s="77">
        <v>589005.21</v>
      </c>
      <c r="J27" s="77">
        <f t="shared" si="12"/>
        <v>1524.2600000000093</v>
      </c>
      <c r="K27" s="91">
        <f t="shared" si="13"/>
        <v>63.510833333333721</v>
      </c>
      <c r="L27" s="101"/>
    </row>
    <row r="28" spans="1:14">
      <c r="A28" s="78">
        <f t="shared" si="16"/>
        <v>22</v>
      </c>
      <c r="B28" s="74">
        <f t="shared" si="16"/>
        <v>46164</v>
      </c>
      <c r="C28" s="74">
        <f t="shared" si="2"/>
        <v>46164</v>
      </c>
      <c r="D28" s="75">
        <v>0.33333333333333298</v>
      </c>
      <c r="E28" s="74">
        <f t="shared" si="6"/>
        <v>46165</v>
      </c>
      <c r="F28" s="75">
        <v>0.33333333333333298</v>
      </c>
      <c r="G28" s="76">
        <f t="shared" si="7"/>
        <v>1</v>
      </c>
      <c r="H28" s="77">
        <f t="shared" si="3"/>
        <v>589005.21</v>
      </c>
      <c r="I28" s="77">
        <v>590169.44999999995</v>
      </c>
      <c r="J28" s="77">
        <f t="shared" si="12"/>
        <v>1164.2399999999907</v>
      </c>
      <c r="K28" s="91">
        <f t="shared" si="13"/>
        <v>48.509999999999614</v>
      </c>
      <c r="L28" s="101"/>
    </row>
    <row r="29" spans="1:14">
      <c r="A29" s="78">
        <f t="shared" si="16"/>
        <v>23</v>
      </c>
      <c r="B29" s="74">
        <f t="shared" si="16"/>
        <v>46165</v>
      </c>
      <c r="C29" s="74">
        <f t="shared" si="2"/>
        <v>46165</v>
      </c>
      <c r="D29" s="75">
        <v>0.33333333333333298</v>
      </c>
      <c r="E29" s="74">
        <f t="shared" si="6"/>
        <v>46166</v>
      </c>
      <c r="F29" s="75">
        <v>0.33333333333333298</v>
      </c>
      <c r="G29" s="76">
        <f t="shared" si="7"/>
        <v>1</v>
      </c>
      <c r="H29" s="77">
        <f t="shared" si="3"/>
        <v>590169.44999999995</v>
      </c>
      <c r="I29" s="77">
        <v>590169.44999999995</v>
      </c>
      <c r="J29" s="77">
        <f t="shared" si="12"/>
        <v>0</v>
      </c>
      <c r="K29" s="91">
        <f t="shared" si="13"/>
        <v>0</v>
      </c>
      <c r="L29" s="101" t="s">
        <v>164</v>
      </c>
    </row>
    <row r="30" spans="1:14">
      <c r="A30" s="78">
        <f t="shared" si="16"/>
        <v>24</v>
      </c>
      <c r="B30" s="74">
        <f t="shared" si="16"/>
        <v>46166</v>
      </c>
      <c r="C30" s="74">
        <f t="shared" si="2"/>
        <v>46166</v>
      </c>
      <c r="D30" s="75">
        <v>0.33333333333333298</v>
      </c>
      <c r="E30" s="74">
        <f t="shared" si="6"/>
        <v>46167</v>
      </c>
      <c r="F30" s="75">
        <v>0.33333333333333298</v>
      </c>
      <c r="G30" s="76">
        <f t="shared" si="7"/>
        <v>1</v>
      </c>
      <c r="H30" s="77">
        <f t="shared" si="3"/>
        <v>590169.44999999995</v>
      </c>
      <c r="I30" s="77">
        <v>590207.17000000004</v>
      </c>
      <c r="J30" s="77">
        <f t="shared" si="12"/>
        <v>37.720000000088476</v>
      </c>
      <c r="K30" s="91">
        <f t="shared" si="13"/>
        <v>1.5716666666703532</v>
      </c>
      <c r="L30" s="101"/>
    </row>
    <row r="31" spans="1:14">
      <c r="A31" s="78">
        <f t="shared" si="16"/>
        <v>25</v>
      </c>
      <c r="B31" s="74">
        <f t="shared" si="16"/>
        <v>46167</v>
      </c>
      <c r="C31" s="74">
        <f t="shared" si="2"/>
        <v>46167</v>
      </c>
      <c r="D31" s="75">
        <v>0.33333333333333298</v>
      </c>
      <c r="E31" s="74">
        <f t="shared" si="6"/>
        <v>46168</v>
      </c>
      <c r="F31" s="75">
        <v>0.33333333333333298</v>
      </c>
      <c r="G31" s="76">
        <f t="shared" si="7"/>
        <v>1</v>
      </c>
      <c r="H31" s="77">
        <f t="shared" si="3"/>
        <v>590207.17000000004</v>
      </c>
      <c r="I31" s="77">
        <v>591562.94999999995</v>
      </c>
      <c r="J31" s="77">
        <f t="shared" si="12"/>
        <v>1355.7799999999115</v>
      </c>
      <c r="K31" s="91">
        <f t="shared" si="13"/>
        <v>56.490833333329647</v>
      </c>
      <c r="L31" s="527"/>
    </row>
    <row r="32" spans="1:14">
      <c r="A32" s="78">
        <f t="shared" si="16"/>
        <v>26</v>
      </c>
      <c r="B32" s="74">
        <f t="shared" si="16"/>
        <v>46168</v>
      </c>
      <c r="C32" s="74">
        <f t="shared" si="2"/>
        <v>46168</v>
      </c>
      <c r="D32" s="75">
        <v>0.33333333333333298</v>
      </c>
      <c r="E32" s="74">
        <f t="shared" si="6"/>
        <v>46169</v>
      </c>
      <c r="F32" s="75">
        <v>0.33333333333333298</v>
      </c>
      <c r="G32" s="76">
        <f t="shared" si="7"/>
        <v>1</v>
      </c>
      <c r="H32" s="77">
        <f t="shared" si="3"/>
        <v>591562.94999999995</v>
      </c>
      <c r="I32" s="77">
        <v>591964.93000000005</v>
      </c>
      <c r="J32" s="77">
        <f t="shared" si="12"/>
        <v>401.98000000009779</v>
      </c>
      <c r="K32" s="91">
        <f t="shared" si="13"/>
        <v>16.749166666670742</v>
      </c>
      <c r="L32" s="101"/>
    </row>
    <row r="33" spans="1:12">
      <c r="A33" s="78">
        <f t="shared" si="16"/>
        <v>27</v>
      </c>
      <c r="B33" s="74">
        <f t="shared" si="16"/>
        <v>46169</v>
      </c>
      <c r="C33" s="74">
        <f t="shared" si="2"/>
        <v>46169</v>
      </c>
      <c r="D33" s="75">
        <v>0.33333333333333298</v>
      </c>
      <c r="E33" s="74">
        <f t="shared" si="6"/>
        <v>46170</v>
      </c>
      <c r="F33" s="75">
        <v>0.33333333333333298</v>
      </c>
      <c r="G33" s="76">
        <f t="shared" si="7"/>
        <v>1</v>
      </c>
      <c r="H33" s="77">
        <f t="shared" si="3"/>
        <v>591964.93000000005</v>
      </c>
      <c r="I33" s="200">
        <v>592008.24</v>
      </c>
      <c r="J33" s="77">
        <f t="shared" si="12"/>
        <v>43.309999999939464</v>
      </c>
      <c r="K33" s="91">
        <f t="shared" si="13"/>
        <v>1.804583333330811</v>
      </c>
      <c r="L33" s="101"/>
    </row>
    <row r="34" spans="1:12">
      <c r="A34" s="78">
        <f t="shared" si="16"/>
        <v>28</v>
      </c>
      <c r="B34" s="74">
        <f t="shared" si="16"/>
        <v>46170</v>
      </c>
      <c r="C34" s="74">
        <f t="shared" si="2"/>
        <v>46170</v>
      </c>
      <c r="D34" s="75">
        <v>0.33333333333333298</v>
      </c>
      <c r="E34" s="74">
        <f t="shared" si="6"/>
        <v>46171</v>
      </c>
      <c r="F34" s="75">
        <v>0.33333333333333298</v>
      </c>
      <c r="G34" s="76">
        <f t="shared" si="7"/>
        <v>1</v>
      </c>
      <c r="H34" s="77">
        <f t="shared" si="3"/>
        <v>592008.24</v>
      </c>
      <c r="I34" s="200">
        <v>593448.88</v>
      </c>
      <c r="J34" s="77">
        <f t="shared" si="12"/>
        <v>1440.640000000014</v>
      </c>
      <c r="K34" s="91">
        <f t="shared" si="13"/>
        <v>60.026666666667246</v>
      </c>
      <c r="L34" s="101"/>
    </row>
    <row r="35" spans="1:12">
      <c r="A35" s="78">
        <f t="shared" si="16"/>
        <v>29</v>
      </c>
      <c r="B35" s="74">
        <f t="shared" si="16"/>
        <v>46171</v>
      </c>
      <c r="C35" s="74">
        <f t="shared" si="2"/>
        <v>46171</v>
      </c>
      <c r="D35" s="75">
        <v>0.33333333333333298</v>
      </c>
      <c r="E35" s="74">
        <f t="shared" si="6"/>
        <v>46172</v>
      </c>
      <c r="F35" s="75">
        <v>0.33333333333333298</v>
      </c>
      <c r="G35" s="76">
        <f t="shared" si="7"/>
        <v>1</v>
      </c>
      <c r="H35" s="77">
        <f t="shared" si="3"/>
        <v>593448.88</v>
      </c>
      <c r="I35" s="200">
        <v>594522.31999999995</v>
      </c>
      <c r="J35" s="77">
        <f t="shared" si="12"/>
        <v>1073.4399999999441</v>
      </c>
      <c r="K35" s="91">
        <f t="shared" si="13"/>
        <v>44.726666666664336</v>
      </c>
      <c r="L35" s="101"/>
    </row>
    <row r="36" spans="1:12">
      <c r="A36" s="78">
        <f t="shared" si="16"/>
        <v>30</v>
      </c>
      <c r="B36" s="74">
        <f t="shared" si="16"/>
        <v>46172</v>
      </c>
      <c r="C36" s="74">
        <f t="shared" si="2"/>
        <v>46172</v>
      </c>
      <c r="D36" s="75">
        <v>0.33333333333333298</v>
      </c>
      <c r="E36" s="74">
        <f t="shared" si="6"/>
        <v>46173</v>
      </c>
      <c r="F36" s="75">
        <v>0.33333333333333298</v>
      </c>
      <c r="G36" s="76">
        <f t="shared" si="7"/>
        <v>1</v>
      </c>
      <c r="H36" s="77">
        <f t="shared" si="3"/>
        <v>594522.31999999995</v>
      </c>
      <c r="I36" s="200">
        <v>594619.1</v>
      </c>
      <c r="J36" s="77">
        <f t="shared" si="12"/>
        <v>96.78000000002794</v>
      </c>
      <c r="K36" s="91">
        <f t="shared" si="13"/>
        <v>4.0325000000011642</v>
      </c>
      <c r="L36" s="101"/>
    </row>
    <row r="37" spans="1:12">
      <c r="A37" s="78">
        <f t="shared" si="16"/>
        <v>31</v>
      </c>
      <c r="B37" s="74">
        <f t="shared" si="16"/>
        <v>46173</v>
      </c>
      <c r="C37" s="74">
        <f t="shared" ref="C37" si="19">B37</f>
        <v>46173</v>
      </c>
      <c r="D37" s="75">
        <v>0.33333333333333298</v>
      </c>
      <c r="E37" s="74">
        <f t="shared" ref="E37" si="20">C37+1</f>
        <v>46174</v>
      </c>
      <c r="F37" s="75">
        <v>0.33333333333333298</v>
      </c>
      <c r="G37" s="76">
        <f t="shared" ref="G37" si="21">IFERROR(((E37-C37)+(F37-D37)),"")</f>
        <v>1</v>
      </c>
      <c r="H37" s="77">
        <f t="shared" ref="H37" si="22">I36</f>
        <v>594619.1</v>
      </c>
      <c r="I37" s="200">
        <v>594619.1</v>
      </c>
      <c r="J37" s="77">
        <f t="shared" ref="J37" si="23">I37-H37</f>
        <v>0</v>
      </c>
      <c r="K37" s="91">
        <f t="shared" ref="K37" si="24">J37/24</f>
        <v>0</v>
      </c>
      <c r="L37" s="615" t="s">
        <v>247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26891.530000000028</v>
      </c>
      <c r="K39" s="93">
        <f>AVERAGE(K7:K38)</f>
        <v>36.144529569892512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1.3386862803663893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500-000000000000}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0"/>
  <sheetViews>
    <sheetView zoomScale="80" zoomScaleNormal="80" workbookViewId="0">
      <pane ySplit="6" topLeftCell="A28" activePane="bottomLeft" state="frozen"/>
      <selection pane="bottomLeft" activeCell="L37" sqref="L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13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0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 ht="15" thickTop="1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5225015.3</v>
      </c>
      <c r="I7" s="200">
        <v>5225015.3</v>
      </c>
      <c r="J7" s="77">
        <f t="shared" ref="J7" si="0">I7-H7</f>
        <v>0</v>
      </c>
      <c r="K7" s="91">
        <f t="shared" ref="K7" si="1">J7/24</f>
        <v>0</v>
      </c>
      <c r="L7" s="99" t="s">
        <v>174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15" si="3">I7</f>
        <v>5225015.3</v>
      </c>
      <c r="I8" s="200">
        <v>5225015.3</v>
      </c>
      <c r="J8" s="77">
        <f t="shared" ref="J8" si="4">I8-H8</f>
        <v>0</v>
      </c>
      <c r="K8" s="91">
        <f t="shared" ref="K8" si="5">J8/24</f>
        <v>0</v>
      </c>
      <c r="L8" s="558" t="s">
        <v>174</v>
      </c>
    </row>
    <row r="9" spans="1:12">
      <c r="A9" s="78">
        <f t="shared" ref="A9:B24" si="6">A8+1</f>
        <v>3</v>
      </c>
      <c r="B9" s="74">
        <f t="shared" si="6"/>
        <v>46145</v>
      </c>
      <c r="C9" s="74">
        <f t="shared" si="2"/>
        <v>46145</v>
      </c>
      <c r="D9" s="75">
        <v>0.33333333333333298</v>
      </c>
      <c r="E9" s="74">
        <f t="shared" ref="E9:E36" si="7">C9+1</f>
        <v>46146</v>
      </c>
      <c r="F9" s="75">
        <v>0.33333333333333298</v>
      </c>
      <c r="G9" s="76">
        <f>IFERROR(((E9-C9)+(F9-D9)),"")</f>
        <v>1</v>
      </c>
      <c r="H9" s="77">
        <f t="shared" si="3"/>
        <v>5225015.3</v>
      </c>
      <c r="I9" s="200">
        <v>5225015.3</v>
      </c>
      <c r="J9" s="77">
        <f t="shared" ref="J9" si="8">I9-H9</f>
        <v>0</v>
      </c>
      <c r="K9" s="91">
        <f t="shared" ref="K9" si="9">J9/24</f>
        <v>0</v>
      </c>
      <c r="L9" s="558" t="s">
        <v>174</v>
      </c>
    </row>
    <row r="10" spans="1:12">
      <c r="A10" s="78">
        <f t="shared" si="6"/>
        <v>4</v>
      </c>
      <c r="B10" s="74">
        <f t="shared" si="6"/>
        <v>46146</v>
      </c>
      <c r="C10" s="74">
        <f t="shared" si="2"/>
        <v>46146</v>
      </c>
      <c r="D10" s="75">
        <v>0.33333333333333298</v>
      </c>
      <c r="E10" s="74">
        <f t="shared" si="7"/>
        <v>46147</v>
      </c>
      <c r="F10" s="75">
        <v>0.33333333333333298</v>
      </c>
      <c r="G10" s="76">
        <f>IFERROR(((E10-C10)+(F10-D10)),"")</f>
        <v>1</v>
      </c>
      <c r="H10" s="77">
        <f t="shared" si="3"/>
        <v>5225015.3</v>
      </c>
      <c r="I10" s="200">
        <v>5225015.3</v>
      </c>
      <c r="J10" s="77">
        <f t="shared" ref="J10" si="10">I10-H10</f>
        <v>0</v>
      </c>
      <c r="K10" s="91">
        <f t="shared" ref="K10" si="11">J10/24</f>
        <v>0</v>
      </c>
      <c r="L10" s="558" t="s">
        <v>174</v>
      </c>
    </row>
    <row r="11" spans="1:12">
      <c r="A11" s="78">
        <f t="shared" si="6"/>
        <v>5</v>
      </c>
      <c r="B11" s="74">
        <f t="shared" si="6"/>
        <v>46147</v>
      </c>
      <c r="C11" s="74">
        <f t="shared" si="2"/>
        <v>46147</v>
      </c>
      <c r="D11" s="75">
        <v>0.33333333333333298</v>
      </c>
      <c r="E11" s="74">
        <f t="shared" si="7"/>
        <v>46148</v>
      </c>
      <c r="F11" s="75">
        <v>0.33333333333333298</v>
      </c>
      <c r="G11" s="76">
        <f t="shared" ref="G11:G36" si="12">IFERROR(((E11-C11)+(F11-D11)),"")</f>
        <v>1</v>
      </c>
      <c r="H11" s="77">
        <f t="shared" si="3"/>
        <v>5225015.3</v>
      </c>
      <c r="I11" s="200">
        <v>5225015.3</v>
      </c>
      <c r="J11" s="77">
        <f t="shared" ref="J11" si="13">I11-H11</f>
        <v>0</v>
      </c>
      <c r="K11" s="91">
        <f t="shared" ref="K11" si="14">J11/24</f>
        <v>0</v>
      </c>
      <c r="L11" s="558" t="s">
        <v>174</v>
      </c>
    </row>
    <row r="12" spans="1:12">
      <c r="A12" s="78">
        <f t="shared" si="6"/>
        <v>6</v>
      </c>
      <c r="B12" s="74">
        <f t="shared" si="6"/>
        <v>46148</v>
      </c>
      <c r="C12" s="74">
        <f t="shared" si="2"/>
        <v>46148</v>
      </c>
      <c r="D12" s="75">
        <v>0.33333333333333298</v>
      </c>
      <c r="E12" s="74">
        <f t="shared" si="7"/>
        <v>46149</v>
      </c>
      <c r="F12" s="75">
        <v>0.33333333333333298</v>
      </c>
      <c r="G12" s="76">
        <f t="shared" si="12"/>
        <v>1</v>
      </c>
      <c r="H12" s="77">
        <f t="shared" si="3"/>
        <v>5225015.3</v>
      </c>
      <c r="I12" s="200">
        <v>5225015.3</v>
      </c>
      <c r="J12" s="77">
        <f t="shared" ref="J12" si="15">I12-H12</f>
        <v>0</v>
      </c>
      <c r="K12" s="91">
        <f t="shared" ref="K12" si="16">J12/24</f>
        <v>0</v>
      </c>
      <c r="L12" s="558" t="s">
        <v>174</v>
      </c>
    </row>
    <row r="13" spans="1:12">
      <c r="A13" s="78">
        <f t="shared" si="6"/>
        <v>7</v>
      </c>
      <c r="B13" s="74">
        <f t="shared" si="6"/>
        <v>46149</v>
      </c>
      <c r="C13" s="74">
        <f t="shared" si="2"/>
        <v>46149</v>
      </c>
      <c r="D13" s="75">
        <v>0.33333333333333298</v>
      </c>
      <c r="E13" s="74">
        <f t="shared" si="7"/>
        <v>46150</v>
      </c>
      <c r="F13" s="75">
        <v>0.33333333333333298</v>
      </c>
      <c r="G13" s="76">
        <f t="shared" si="12"/>
        <v>1</v>
      </c>
      <c r="H13" s="77">
        <f t="shared" si="3"/>
        <v>5225015.3</v>
      </c>
      <c r="I13" s="200">
        <v>5225015.3</v>
      </c>
      <c r="J13" s="77">
        <f t="shared" ref="J13" si="17">I13-H13</f>
        <v>0</v>
      </c>
      <c r="K13" s="91">
        <f t="shared" ref="K13" si="18">J13/24</f>
        <v>0</v>
      </c>
      <c r="L13" s="558" t="s">
        <v>174</v>
      </c>
    </row>
    <row r="14" spans="1:12">
      <c r="A14" s="78">
        <f t="shared" si="6"/>
        <v>8</v>
      </c>
      <c r="B14" s="74">
        <f t="shared" si="6"/>
        <v>46150</v>
      </c>
      <c r="C14" s="74">
        <f t="shared" si="2"/>
        <v>46150</v>
      </c>
      <c r="D14" s="75">
        <v>0.33333333333333298</v>
      </c>
      <c r="E14" s="74">
        <f t="shared" si="7"/>
        <v>46151</v>
      </c>
      <c r="F14" s="75">
        <v>0.33333333333333298</v>
      </c>
      <c r="G14" s="76">
        <f t="shared" si="12"/>
        <v>1</v>
      </c>
      <c r="H14" s="77">
        <f t="shared" si="3"/>
        <v>5225015.3</v>
      </c>
      <c r="I14" s="200">
        <v>5225015.3</v>
      </c>
      <c r="J14" s="77">
        <f t="shared" ref="J14" si="19">I14-H14</f>
        <v>0</v>
      </c>
      <c r="K14" s="91">
        <f t="shared" ref="K14" si="20">J14/24</f>
        <v>0</v>
      </c>
      <c r="L14" s="558" t="s">
        <v>174</v>
      </c>
    </row>
    <row r="15" spans="1:12">
      <c r="A15" s="78">
        <f t="shared" si="6"/>
        <v>9</v>
      </c>
      <c r="B15" s="74">
        <f t="shared" si="6"/>
        <v>46151</v>
      </c>
      <c r="C15" s="74">
        <f t="shared" si="2"/>
        <v>46151</v>
      </c>
      <c r="D15" s="75">
        <v>0.33333333333333298</v>
      </c>
      <c r="E15" s="74">
        <f t="shared" si="7"/>
        <v>46152</v>
      </c>
      <c r="F15" s="75">
        <v>0.33333333333333298</v>
      </c>
      <c r="G15" s="76">
        <f t="shared" si="12"/>
        <v>1</v>
      </c>
      <c r="H15" s="77">
        <f t="shared" si="3"/>
        <v>5225015.3</v>
      </c>
      <c r="I15" s="200">
        <v>5225015.3</v>
      </c>
      <c r="J15" s="77">
        <f t="shared" ref="J15" si="21">I15-H15</f>
        <v>0</v>
      </c>
      <c r="K15" s="91">
        <f t="shared" ref="K15" si="22">J15/24</f>
        <v>0</v>
      </c>
      <c r="L15" s="558" t="s">
        <v>174</v>
      </c>
    </row>
    <row r="16" spans="1:12">
      <c r="A16" s="78">
        <f t="shared" si="6"/>
        <v>10</v>
      </c>
      <c r="B16" s="74">
        <f t="shared" si="6"/>
        <v>46152</v>
      </c>
      <c r="C16" s="74">
        <f t="shared" si="2"/>
        <v>46152</v>
      </c>
      <c r="D16" s="75">
        <v>0.33333333333333298</v>
      </c>
      <c r="E16" s="74">
        <f t="shared" si="7"/>
        <v>46153</v>
      </c>
      <c r="F16" s="75">
        <v>0.33333333333333298</v>
      </c>
      <c r="G16" s="76">
        <f t="shared" si="12"/>
        <v>1</v>
      </c>
      <c r="H16" s="77">
        <f t="shared" ref="H16" si="23">I15</f>
        <v>5225015.3</v>
      </c>
      <c r="I16" s="200">
        <v>5225015.3</v>
      </c>
      <c r="J16" s="77">
        <f t="shared" ref="J16" si="24">I16-H16</f>
        <v>0</v>
      </c>
      <c r="K16" s="91">
        <f t="shared" ref="K16" si="25">J16/24</f>
        <v>0</v>
      </c>
      <c r="L16" s="558" t="s">
        <v>174</v>
      </c>
    </row>
    <row r="17" spans="1:14">
      <c r="A17" s="78">
        <f t="shared" si="6"/>
        <v>11</v>
      </c>
      <c r="B17" s="74">
        <f t="shared" si="6"/>
        <v>46153</v>
      </c>
      <c r="C17" s="74">
        <f t="shared" si="2"/>
        <v>46153</v>
      </c>
      <c r="D17" s="75">
        <v>0.33333333333333298</v>
      </c>
      <c r="E17" s="74">
        <f t="shared" si="7"/>
        <v>46154</v>
      </c>
      <c r="F17" s="75">
        <v>0.33333333333333298</v>
      </c>
      <c r="G17" s="76">
        <f t="shared" si="12"/>
        <v>1</v>
      </c>
      <c r="H17" s="77">
        <f t="shared" ref="H17" si="26">I16</f>
        <v>5225015.3</v>
      </c>
      <c r="I17" s="200">
        <v>5225015.3</v>
      </c>
      <c r="J17" s="77">
        <f t="shared" ref="J17" si="27">I17-H17</f>
        <v>0</v>
      </c>
      <c r="K17" s="91">
        <f t="shared" ref="K17" si="28">J17/24</f>
        <v>0</v>
      </c>
      <c r="L17" s="558" t="s">
        <v>174</v>
      </c>
    </row>
    <row r="18" spans="1:14">
      <c r="A18" s="78">
        <f t="shared" si="6"/>
        <v>12</v>
      </c>
      <c r="B18" s="74">
        <f t="shared" si="6"/>
        <v>46154</v>
      </c>
      <c r="C18" s="74">
        <f t="shared" si="2"/>
        <v>46154</v>
      </c>
      <c r="D18" s="75">
        <v>0.33333333333333298</v>
      </c>
      <c r="E18" s="74">
        <f t="shared" si="7"/>
        <v>46155</v>
      </c>
      <c r="F18" s="75">
        <v>0.33333333333333298</v>
      </c>
      <c r="G18" s="76">
        <f t="shared" si="12"/>
        <v>1</v>
      </c>
      <c r="H18" s="77">
        <f t="shared" ref="H18:H19" si="29">I17</f>
        <v>5225015.3</v>
      </c>
      <c r="I18" s="200">
        <v>5225015.3</v>
      </c>
      <c r="J18" s="77">
        <f t="shared" ref="J18:J19" si="30">I18-H18</f>
        <v>0</v>
      </c>
      <c r="K18" s="91">
        <f t="shared" ref="K18:K19" si="31">J18/24</f>
        <v>0</v>
      </c>
      <c r="L18" s="558" t="s">
        <v>174</v>
      </c>
    </row>
    <row r="19" spans="1:14">
      <c r="A19" s="78">
        <f t="shared" si="6"/>
        <v>13</v>
      </c>
      <c r="B19" s="74">
        <f t="shared" si="6"/>
        <v>46155</v>
      </c>
      <c r="C19" s="74">
        <f t="shared" si="2"/>
        <v>46155</v>
      </c>
      <c r="D19" s="75">
        <v>0.33333333333333298</v>
      </c>
      <c r="E19" s="74">
        <f t="shared" si="7"/>
        <v>46156</v>
      </c>
      <c r="F19" s="75">
        <v>0.33333333333333298</v>
      </c>
      <c r="G19" s="76">
        <f t="shared" si="12"/>
        <v>1</v>
      </c>
      <c r="H19" s="77">
        <f t="shared" si="29"/>
        <v>5225015.3</v>
      </c>
      <c r="I19" s="200">
        <v>5225015.3</v>
      </c>
      <c r="J19" s="77">
        <f t="shared" si="30"/>
        <v>0</v>
      </c>
      <c r="K19" s="91">
        <f t="shared" si="31"/>
        <v>0</v>
      </c>
      <c r="L19" s="558" t="s">
        <v>174</v>
      </c>
      <c r="N19" s="3"/>
    </row>
    <row r="20" spans="1:14">
      <c r="A20" s="78">
        <f t="shared" si="6"/>
        <v>14</v>
      </c>
      <c r="B20" s="74">
        <f t="shared" si="6"/>
        <v>46156</v>
      </c>
      <c r="C20" s="74">
        <f t="shared" si="2"/>
        <v>46156</v>
      </c>
      <c r="D20" s="75">
        <v>0.33333333333333298</v>
      </c>
      <c r="E20" s="74">
        <f t="shared" si="7"/>
        <v>46157</v>
      </c>
      <c r="F20" s="75">
        <v>0.33333333333333298</v>
      </c>
      <c r="G20" s="76">
        <f t="shared" si="12"/>
        <v>1</v>
      </c>
      <c r="H20" s="77">
        <f t="shared" ref="H20" si="32">I19</f>
        <v>5225015.3</v>
      </c>
      <c r="I20" s="200">
        <v>5225015.3</v>
      </c>
      <c r="J20" s="77">
        <f t="shared" ref="J20" si="33">I20-H20</f>
        <v>0</v>
      </c>
      <c r="K20" s="91">
        <f t="shared" ref="K20" si="34">J20/24</f>
        <v>0</v>
      </c>
      <c r="L20" s="558" t="s">
        <v>174</v>
      </c>
    </row>
    <row r="21" spans="1:14">
      <c r="A21" s="78">
        <f t="shared" si="6"/>
        <v>15</v>
      </c>
      <c r="B21" s="74">
        <f t="shared" si="6"/>
        <v>46157</v>
      </c>
      <c r="C21" s="74">
        <f t="shared" si="2"/>
        <v>46157</v>
      </c>
      <c r="D21" s="75">
        <v>0.33333333333333298</v>
      </c>
      <c r="E21" s="74">
        <f t="shared" si="7"/>
        <v>46158</v>
      </c>
      <c r="F21" s="75">
        <v>0.33333333333333298</v>
      </c>
      <c r="G21" s="76">
        <f t="shared" si="12"/>
        <v>1</v>
      </c>
      <c r="H21" s="77">
        <f t="shared" ref="H21" si="35">I20</f>
        <v>5225015.3</v>
      </c>
      <c r="I21" s="200">
        <v>5225015.3</v>
      </c>
      <c r="J21" s="77">
        <f t="shared" ref="J21" si="36">I21-H21</f>
        <v>0</v>
      </c>
      <c r="K21" s="91">
        <f t="shared" ref="K21" si="37">J21/24</f>
        <v>0</v>
      </c>
      <c r="L21" s="558" t="s">
        <v>174</v>
      </c>
    </row>
    <row r="22" spans="1:14">
      <c r="A22" s="78">
        <f t="shared" si="6"/>
        <v>16</v>
      </c>
      <c r="B22" s="74">
        <f t="shared" si="6"/>
        <v>46158</v>
      </c>
      <c r="C22" s="74">
        <f t="shared" si="2"/>
        <v>46158</v>
      </c>
      <c r="D22" s="75">
        <v>0.33333333333333298</v>
      </c>
      <c r="E22" s="74">
        <f t="shared" si="7"/>
        <v>46159</v>
      </c>
      <c r="F22" s="75">
        <v>0.33333333333333298</v>
      </c>
      <c r="G22" s="76">
        <f t="shared" si="12"/>
        <v>1</v>
      </c>
      <c r="H22" s="77">
        <f t="shared" ref="H22" si="38">I21</f>
        <v>5225015.3</v>
      </c>
      <c r="I22" s="200">
        <v>5225015.3</v>
      </c>
      <c r="J22" s="77">
        <f t="shared" ref="J22" si="39">I22-H22</f>
        <v>0</v>
      </c>
      <c r="K22" s="91">
        <f t="shared" ref="K22" si="40">J22/24</f>
        <v>0</v>
      </c>
      <c r="L22" s="558" t="s">
        <v>174</v>
      </c>
    </row>
    <row r="23" spans="1:14">
      <c r="A23" s="78">
        <f t="shared" si="6"/>
        <v>17</v>
      </c>
      <c r="B23" s="74">
        <f t="shared" si="6"/>
        <v>46159</v>
      </c>
      <c r="C23" s="74">
        <f t="shared" si="2"/>
        <v>46159</v>
      </c>
      <c r="D23" s="75">
        <v>0.33333333333333298</v>
      </c>
      <c r="E23" s="74">
        <f t="shared" si="7"/>
        <v>46160</v>
      </c>
      <c r="F23" s="75">
        <v>0.33333333333333298</v>
      </c>
      <c r="G23" s="76">
        <f t="shared" si="12"/>
        <v>1</v>
      </c>
      <c r="H23" s="77">
        <f t="shared" ref="H23" si="41">I22</f>
        <v>5225015.3</v>
      </c>
      <c r="I23" s="200">
        <v>5225015.3</v>
      </c>
      <c r="J23" s="77">
        <f t="shared" ref="J23" si="42">I23-H23</f>
        <v>0</v>
      </c>
      <c r="K23" s="91">
        <f t="shared" ref="K23" si="43">J23/24</f>
        <v>0</v>
      </c>
      <c r="L23" s="558" t="s">
        <v>174</v>
      </c>
    </row>
    <row r="24" spans="1:14">
      <c r="A24" s="78">
        <f t="shared" si="6"/>
        <v>18</v>
      </c>
      <c r="B24" s="74">
        <f t="shared" si="6"/>
        <v>46160</v>
      </c>
      <c r="C24" s="74">
        <f t="shared" si="2"/>
        <v>46160</v>
      </c>
      <c r="D24" s="75">
        <v>0.33333333333333298</v>
      </c>
      <c r="E24" s="74">
        <f t="shared" si="7"/>
        <v>46161</v>
      </c>
      <c r="F24" s="75">
        <v>0.33333333333333298</v>
      </c>
      <c r="G24" s="76">
        <f t="shared" si="12"/>
        <v>1</v>
      </c>
      <c r="H24" s="77">
        <f t="shared" ref="H24" si="44">I23</f>
        <v>5225015.3</v>
      </c>
      <c r="I24" s="200">
        <v>5225015.3</v>
      </c>
      <c r="J24" s="77">
        <f t="shared" ref="J24" si="45">I24-H24</f>
        <v>0</v>
      </c>
      <c r="K24" s="91">
        <f t="shared" ref="K24" si="46">J24/24</f>
        <v>0</v>
      </c>
      <c r="L24" s="558" t="s">
        <v>174</v>
      </c>
    </row>
    <row r="25" spans="1:14">
      <c r="A25" s="78">
        <f t="shared" ref="A25:B37" si="47">A24+1</f>
        <v>19</v>
      </c>
      <c r="B25" s="74">
        <f t="shared" si="47"/>
        <v>46161</v>
      </c>
      <c r="C25" s="74">
        <f t="shared" si="2"/>
        <v>46161</v>
      </c>
      <c r="D25" s="75">
        <v>0.33333333333333298</v>
      </c>
      <c r="E25" s="74">
        <f t="shared" si="7"/>
        <v>46162</v>
      </c>
      <c r="F25" s="75">
        <v>0.33333333333333298</v>
      </c>
      <c r="G25" s="76">
        <f t="shared" si="12"/>
        <v>1</v>
      </c>
      <c r="H25" s="77">
        <f t="shared" ref="H25" si="48">I24</f>
        <v>5225015.3</v>
      </c>
      <c r="I25" s="200">
        <v>5225015.3</v>
      </c>
      <c r="J25" s="77">
        <f t="shared" ref="J25" si="49">I25-H25</f>
        <v>0</v>
      </c>
      <c r="K25" s="91">
        <f t="shared" ref="K25" si="50">J25/24</f>
        <v>0</v>
      </c>
      <c r="L25" s="558" t="s">
        <v>174</v>
      </c>
    </row>
    <row r="26" spans="1:14">
      <c r="A26" s="78">
        <f t="shared" si="47"/>
        <v>20</v>
      </c>
      <c r="B26" s="74">
        <f t="shared" si="47"/>
        <v>46162</v>
      </c>
      <c r="C26" s="74">
        <f t="shared" si="2"/>
        <v>46162</v>
      </c>
      <c r="D26" s="75">
        <v>0.33333333333333298</v>
      </c>
      <c r="E26" s="74">
        <f t="shared" si="7"/>
        <v>46163</v>
      </c>
      <c r="F26" s="75">
        <v>0.33333333333333298</v>
      </c>
      <c r="G26" s="76">
        <f t="shared" si="12"/>
        <v>1</v>
      </c>
      <c r="H26" s="77">
        <f t="shared" ref="H26" si="51">I25</f>
        <v>5225015.3</v>
      </c>
      <c r="I26" s="200">
        <v>5225015.3</v>
      </c>
      <c r="J26" s="77">
        <f t="shared" ref="J26" si="52">I26-H26</f>
        <v>0</v>
      </c>
      <c r="K26" s="91">
        <f t="shared" ref="K26" si="53">J26/24</f>
        <v>0</v>
      </c>
      <c r="L26" s="558" t="s">
        <v>174</v>
      </c>
    </row>
    <row r="27" spans="1:14">
      <c r="A27" s="78">
        <f t="shared" si="47"/>
        <v>21</v>
      </c>
      <c r="B27" s="74">
        <f t="shared" si="47"/>
        <v>46163</v>
      </c>
      <c r="C27" s="74">
        <f t="shared" si="2"/>
        <v>46163</v>
      </c>
      <c r="D27" s="75">
        <v>0.33333333333333298</v>
      </c>
      <c r="E27" s="74">
        <f t="shared" si="7"/>
        <v>46164</v>
      </c>
      <c r="F27" s="75">
        <v>0.33333333333333298</v>
      </c>
      <c r="G27" s="76">
        <f t="shared" si="12"/>
        <v>1</v>
      </c>
      <c r="H27" s="77">
        <f t="shared" ref="H27" si="54">I26</f>
        <v>5225015.3</v>
      </c>
      <c r="I27" s="200">
        <v>5225015.3</v>
      </c>
      <c r="J27" s="77">
        <f t="shared" ref="J27" si="55">I27-H27</f>
        <v>0</v>
      </c>
      <c r="K27" s="91">
        <f t="shared" ref="K27" si="56">J27/24</f>
        <v>0</v>
      </c>
      <c r="L27" s="558" t="s">
        <v>174</v>
      </c>
    </row>
    <row r="28" spans="1:14">
      <c r="A28" s="78">
        <f t="shared" si="47"/>
        <v>22</v>
      </c>
      <c r="B28" s="74">
        <f t="shared" si="47"/>
        <v>46164</v>
      </c>
      <c r="C28" s="74">
        <f t="shared" si="2"/>
        <v>46164</v>
      </c>
      <c r="D28" s="75">
        <v>0.33333333333333298</v>
      </c>
      <c r="E28" s="74">
        <f t="shared" si="7"/>
        <v>46165</v>
      </c>
      <c r="F28" s="75">
        <v>0.33333333333333298</v>
      </c>
      <c r="G28" s="76">
        <f t="shared" si="12"/>
        <v>1</v>
      </c>
      <c r="H28" s="77">
        <f t="shared" ref="H28" si="57">I27</f>
        <v>5225015.3</v>
      </c>
      <c r="I28" s="200">
        <v>5225015.3</v>
      </c>
      <c r="J28" s="77">
        <f t="shared" ref="J28" si="58">I28-H28</f>
        <v>0</v>
      </c>
      <c r="K28" s="91">
        <f t="shared" ref="K28" si="59">J28/24</f>
        <v>0</v>
      </c>
      <c r="L28" s="558" t="s">
        <v>174</v>
      </c>
    </row>
    <row r="29" spans="1:14">
      <c r="A29" s="78">
        <f t="shared" si="47"/>
        <v>23</v>
      </c>
      <c r="B29" s="74">
        <f t="shared" si="47"/>
        <v>46165</v>
      </c>
      <c r="C29" s="74">
        <f t="shared" si="2"/>
        <v>46165</v>
      </c>
      <c r="D29" s="75">
        <v>0.33333333333333298</v>
      </c>
      <c r="E29" s="74">
        <f t="shared" si="7"/>
        <v>46166</v>
      </c>
      <c r="F29" s="75">
        <v>0.33333333333333298</v>
      </c>
      <c r="G29" s="76">
        <f t="shared" si="12"/>
        <v>1</v>
      </c>
      <c r="H29" s="77">
        <f t="shared" ref="H29" si="60">I28</f>
        <v>5225015.3</v>
      </c>
      <c r="I29" s="200">
        <v>5225015.3</v>
      </c>
      <c r="J29" s="77">
        <f t="shared" ref="J29" si="61">I29-H29</f>
        <v>0</v>
      </c>
      <c r="K29" s="91">
        <f t="shared" ref="K29" si="62">J29/24</f>
        <v>0</v>
      </c>
      <c r="L29" s="558" t="s">
        <v>174</v>
      </c>
    </row>
    <row r="30" spans="1:14">
      <c r="A30" s="78">
        <f t="shared" si="47"/>
        <v>24</v>
      </c>
      <c r="B30" s="74">
        <f t="shared" si="47"/>
        <v>46166</v>
      </c>
      <c r="C30" s="74">
        <f t="shared" si="2"/>
        <v>46166</v>
      </c>
      <c r="D30" s="75">
        <v>0.33333333333333298</v>
      </c>
      <c r="E30" s="74">
        <f t="shared" si="7"/>
        <v>46167</v>
      </c>
      <c r="F30" s="75">
        <v>0.33333333333333298</v>
      </c>
      <c r="G30" s="76">
        <f t="shared" si="12"/>
        <v>1</v>
      </c>
      <c r="H30" s="77">
        <f t="shared" ref="H30:H31" si="63">I29</f>
        <v>5225015.3</v>
      </c>
      <c r="I30" s="200">
        <v>5225015.3</v>
      </c>
      <c r="J30" s="77">
        <f t="shared" ref="J30:J31" si="64">I30-H30</f>
        <v>0</v>
      </c>
      <c r="K30" s="91">
        <f t="shared" ref="K30:K31" si="65">J30/24</f>
        <v>0</v>
      </c>
      <c r="L30" s="558" t="s">
        <v>174</v>
      </c>
    </row>
    <row r="31" spans="1:14">
      <c r="A31" s="78">
        <f t="shared" si="47"/>
        <v>25</v>
      </c>
      <c r="B31" s="74">
        <f t="shared" si="47"/>
        <v>46167</v>
      </c>
      <c r="C31" s="74">
        <f t="shared" si="2"/>
        <v>46167</v>
      </c>
      <c r="D31" s="75">
        <v>0.33333333333333298</v>
      </c>
      <c r="E31" s="74">
        <f t="shared" si="7"/>
        <v>46168</v>
      </c>
      <c r="F31" s="75">
        <v>0.33333333333333298</v>
      </c>
      <c r="G31" s="76">
        <f t="shared" si="12"/>
        <v>1</v>
      </c>
      <c r="H31" s="77">
        <f t="shared" si="63"/>
        <v>5225015.3</v>
      </c>
      <c r="I31" s="200">
        <v>5225015.3</v>
      </c>
      <c r="J31" s="77">
        <f t="shared" si="64"/>
        <v>0</v>
      </c>
      <c r="K31" s="91">
        <f t="shared" si="65"/>
        <v>0</v>
      </c>
      <c r="L31" s="558" t="s">
        <v>174</v>
      </c>
    </row>
    <row r="32" spans="1:14">
      <c r="A32" s="78">
        <f t="shared" si="47"/>
        <v>26</v>
      </c>
      <c r="B32" s="74">
        <f t="shared" si="47"/>
        <v>46168</v>
      </c>
      <c r="C32" s="74">
        <f t="shared" si="2"/>
        <v>46168</v>
      </c>
      <c r="D32" s="75">
        <v>0.33333333333333298</v>
      </c>
      <c r="E32" s="74">
        <f t="shared" si="7"/>
        <v>46169</v>
      </c>
      <c r="F32" s="75">
        <v>0.33333333333333298</v>
      </c>
      <c r="G32" s="76">
        <f t="shared" si="12"/>
        <v>1</v>
      </c>
      <c r="H32" s="77">
        <f t="shared" ref="H32" si="66">I31</f>
        <v>5225015.3</v>
      </c>
      <c r="I32" s="200">
        <v>5225015.3</v>
      </c>
      <c r="J32" s="77">
        <f t="shared" ref="J32" si="67">I32-H32</f>
        <v>0</v>
      </c>
      <c r="K32" s="91">
        <f t="shared" ref="K32" si="68">J32/24</f>
        <v>0</v>
      </c>
      <c r="L32" s="558" t="s">
        <v>174</v>
      </c>
    </row>
    <row r="33" spans="1:12">
      <c r="A33" s="78">
        <f t="shared" si="47"/>
        <v>27</v>
      </c>
      <c r="B33" s="74">
        <f t="shared" si="47"/>
        <v>46169</v>
      </c>
      <c r="C33" s="74">
        <f t="shared" si="2"/>
        <v>46169</v>
      </c>
      <c r="D33" s="75">
        <v>0.33333333333333298</v>
      </c>
      <c r="E33" s="74">
        <f t="shared" si="7"/>
        <v>46170</v>
      </c>
      <c r="F33" s="75">
        <v>0.33333333333333298</v>
      </c>
      <c r="G33" s="76">
        <f t="shared" si="12"/>
        <v>1</v>
      </c>
      <c r="H33" s="77">
        <f t="shared" ref="H33" si="69">I32</f>
        <v>5225015.3</v>
      </c>
      <c r="I33" s="200">
        <v>5225015.3</v>
      </c>
      <c r="J33" s="77">
        <f t="shared" ref="J33" si="70">I33-H33</f>
        <v>0</v>
      </c>
      <c r="K33" s="91">
        <f t="shared" ref="K33" si="71">J33/24</f>
        <v>0</v>
      </c>
      <c r="L33" s="558" t="s">
        <v>174</v>
      </c>
    </row>
    <row r="34" spans="1:12">
      <c r="A34" s="78">
        <f t="shared" si="47"/>
        <v>28</v>
      </c>
      <c r="B34" s="74">
        <f t="shared" si="47"/>
        <v>46170</v>
      </c>
      <c r="C34" s="74">
        <f t="shared" si="2"/>
        <v>46170</v>
      </c>
      <c r="D34" s="75">
        <v>0.33333333333333298</v>
      </c>
      <c r="E34" s="74">
        <f t="shared" si="7"/>
        <v>46171</v>
      </c>
      <c r="F34" s="75">
        <v>0.33333333333333298</v>
      </c>
      <c r="G34" s="76">
        <f t="shared" si="12"/>
        <v>1</v>
      </c>
      <c r="H34" s="77">
        <f t="shared" ref="H34:H36" si="72">I33</f>
        <v>5225015.3</v>
      </c>
      <c r="I34" s="200">
        <v>5225015.3</v>
      </c>
      <c r="J34" s="77">
        <f t="shared" ref="J34" si="73">I34-H34</f>
        <v>0</v>
      </c>
      <c r="K34" s="91">
        <f t="shared" ref="K34" si="74">J34/24</f>
        <v>0</v>
      </c>
      <c r="L34" s="558" t="s">
        <v>174</v>
      </c>
    </row>
    <row r="35" spans="1:12">
      <c r="A35" s="78">
        <f t="shared" si="47"/>
        <v>29</v>
      </c>
      <c r="B35" s="74">
        <f t="shared" si="47"/>
        <v>46171</v>
      </c>
      <c r="C35" s="74">
        <f t="shared" si="2"/>
        <v>46171</v>
      </c>
      <c r="D35" s="75">
        <v>0.33333333333333298</v>
      </c>
      <c r="E35" s="74">
        <f t="shared" si="7"/>
        <v>46172</v>
      </c>
      <c r="F35" s="75">
        <v>0.33333333333333298</v>
      </c>
      <c r="G35" s="76">
        <f t="shared" si="12"/>
        <v>1</v>
      </c>
      <c r="H35" s="77">
        <f t="shared" si="72"/>
        <v>5225015.3</v>
      </c>
      <c r="I35" s="200">
        <v>5225015.3</v>
      </c>
      <c r="J35" s="77">
        <f t="shared" ref="J35" si="75">I35-H35</f>
        <v>0</v>
      </c>
      <c r="K35" s="91">
        <f t="shared" ref="K35" si="76">J35/24</f>
        <v>0</v>
      </c>
      <c r="L35" s="558" t="s">
        <v>174</v>
      </c>
    </row>
    <row r="36" spans="1:12">
      <c r="A36" s="78">
        <f t="shared" si="47"/>
        <v>30</v>
      </c>
      <c r="B36" s="74">
        <f t="shared" si="47"/>
        <v>46172</v>
      </c>
      <c r="C36" s="74">
        <f t="shared" si="2"/>
        <v>46172</v>
      </c>
      <c r="D36" s="75">
        <v>0.33333333333333298</v>
      </c>
      <c r="E36" s="74">
        <f t="shared" si="7"/>
        <v>46173</v>
      </c>
      <c r="F36" s="75">
        <v>0.33333333333333298</v>
      </c>
      <c r="G36" s="76">
        <f t="shared" si="12"/>
        <v>1</v>
      </c>
      <c r="H36" s="77">
        <f t="shared" si="72"/>
        <v>5225015.3</v>
      </c>
      <c r="I36" s="200">
        <v>5225015.3</v>
      </c>
      <c r="J36" s="77">
        <f t="shared" ref="J36" si="77">I36-H36</f>
        <v>0</v>
      </c>
      <c r="K36" s="91">
        <f t="shared" ref="K36" si="78">J36/24</f>
        <v>0</v>
      </c>
      <c r="L36" s="558" t="s">
        <v>174</v>
      </c>
    </row>
    <row r="37" spans="1:12">
      <c r="A37" s="78">
        <f t="shared" si="47"/>
        <v>31</v>
      </c>
      <c r="B37" s="74">
        <f t="shared" si="47"/>
        <v>46173</v>
      </c>
      <c r="C37" s="74">
        <f t="shared" ref="C37" si="79">B37</f>
        <v>46173</v>
      </c>
      <c r="D37" s="75">
        <v>0.33333333333333298</v>
      </c>
      <c r="E37" s="74">
        <f t="shared" ref="E37" si="80">C37+1</f>
        <v>46174</v>
      </c>
      <c r="F37" s="75">
        <v>0.33333333333333298</v>
      </c>
      <c r="G37" s="76">
        <f t="shared" ref="G37" si="81">IFERROR(((E37-C37)+(F37-D37)),"")</f>
        <v>1</v>
      </c>
      <c r="H37" s="77">
        <f t="shared" ref="H37" si="82">I36</f>
        <v>5225015.3</v>
      </c>
      <c r="I37" s="200">
        <v>5225015.3</v>
      </c>
      <c r="J37" s="77">
        <f t="shared" ref="J37" si="83">I37-H37</f>
        <v>0</v>
      </c>
      <c r="K37" s="91">
        <f t="shared" ref="K37" si="84">J37/24</f>
        <v>0</v>
      </c>
      <c r="L37" s="558" t="s">
        <v>174</v>
      </c>
    </row>
    <row r="38" spans="1:12" ht="15" thickBot="1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0</v>
      </c>
      <c r="K39" s="93">
        <f>AVERAGE(K7:K38)</f>
        <v>0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 t="e">
        <f>K39/SUMPRODUCT((K7:K38&gt;0)*1)</f>
        <v>#DIV/0!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600-000000000000}"/>
  </hyperlinks>
  <pageMargins left="0.7" right="0.7" top="0.75" bottom="0.75" header="0.3" footer="0.3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40"/>
  <sheetViews>
    <sheetView workbookViewId="0">
      <pane ySplit="6" topLeftCell="A27" activePane="bottomLeft" state="frozen"/>
      <selection pane="bottomLeft" activeCell="M37" sqref="M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14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13.179166666666182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230439.22</v>
      </c>
      <c r="I7" s="200">
        <v>230441.36</v>
      </c>
      <c r="J7" s="77">
        <f t="shared" ref="J7:J12" si="0">I7-H7</f>
        <v>2.139999999984866</v>
      </c>
      <c r="K7" s="91">
        <f t="shared" ref="K7:K12" si="1">J7/24</f>
        <v>8.9166666666036079E-2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1" si="3">I7</f>
        <v>230441.36</v>
      </c>
      <c r="I8" s="77">
        <v>230441.36</v>
      </c>
      <c r="J8" s="77">
        <f t="shared" si="0"/>
        <v>0</v>
      </c>
      <c r="K8" s="91">
        <f t="shared" si="1"/>
        <v>0</v>
      </c>
      <c r="L8" s="101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v>0.33333333333333298</v>
      </c>
      <c r="E9" s="74">
        <f t="shared" ref="E9:E36" si="5">C9+1</f>
        <v>46146</v>
      </c>
      <c r="F9" s="75">
        <v>0.33333333333333298</v>
      </c>
      <c r="G9" s="76">
        <f>IFERROR(((E9-C9)+(F9-D9)),"")</f>
        <v>1</v>
      </c>
      <c r="H9" s="77">
        <f t="shared" si="3"/>
        <v>230441.36</v>
      </c>
      <c r="I9" s="77">
        <v>230455.14</v>
      </c>
      <c r="J9" s="77">
        <f t="shared" si="0"/>
        <v>13.78000000002794</v>
      </c>
      <c r="K9" s="91">
        <f t="shared" si="1"/>
        <v>0.57416666666783078</v>
      </c>
      <c r="L9" s="36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0.33333333333333298</v>
      </c>
      <c r="E10" s="74">
        <f t="shared" si="5"/>
        <v>46147</v>
      </c>
      <c r="F10" s="75">
        <v>0.33333333333333298</v>
      </c>
      <c r="G10" s="76">
        <f>IFERROR(((E10-C10)+(F10-D10)),"")</f>
        <v>1</v>
      </c>
      <c r="H10" s="77">
        <f t="shared" si="3"/>
        <v>230455.14</v>
      </c>
      <c r="I10" s="77">
        <v>230514.71</v>
      </c>
      <c r="J10" s="77">
        <f t="shared" si="0"/>
        <v>59.569999999977881</v>
      </c>
      <c r="K10" s="91">
        <f t="shared" si="1"/>
        <v>2.4820833333324117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0.33333333333333298</v>
      </c>
      <c r="E11" s="74">
        <f t="shared" si="5"/>
        <v>46148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230514.71</v>
      </c>
      <c r="I11" s="77">
        <v>230582.85</v>
      </c>
      <c r="J11" s="77">
        <f t="shared" si="0"/>
        <v>68.14000000001397</v>
      </c>
      <c r="K11" s="91">
        <f t="shared" si="1"/>
        <v>2.8391666666672486</v>
      </c>
      <c r="L11" s="36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0.33333333333333298</v>
      </c>
      <c r="E12" s="74">
        <f t="shared" si="5"/>
        <v>46149</v>
      </c>
      <c r="F12" s="75">
        <v>0.33333333333333298</v>
      </c>
      <c r="G12" s="76">
        <f t="shared" si="6"/>
        <v>1</v>
      </c>
      <c r="H12" s="77">
        <f t="shared" si="3"/>
        <v>230582.85</v>
      </c>
      <c r="I12" s="77">
        <v>230646.69</v>
      </c>
      <c r="J12" s="77">
        <f t="shared" si="0"/>
        <v>63.839999999996508</v>
      </c>
      <c r="K12" s="91">
        <f t="shared" si="1"/>
        <v>2.6599999999998545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0.33333333333333298</v>
      </c>
      <c r="E13" s="74">
        <f t="shared" si="5"/>
        <v>46150</v>
      </c>
      <c r="F13" s="75">
        <v>0.33333333333333298</v>
      </c>
      <c r="G13" s="76">
        <f t="shared" si="6"/>
        <v>1</v>
      </c>
      <c r="H13" s="77">
        <f t="shared" si="3"/>
        <v>230646.69</v>
      </c>
      <c r="I13" s="77">
        <v>230721.77</v>
      </c>
      <c r="J13" s="77">
        <f t="shared" ref="J13" si="7">I13-H13</f>
        <v>75.079999999987194</v>
      </c>
      <c r="K13" s="91">
        <f t="shared" ref="K13" si="8">J13/24</f>
        <v>3.1283333333327996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0.33333333333333298</v>
      </c>
      <c r="E14" s="74">
        <f t="shared" si="5"/>
        <v>46151</v>
      </c>
      <c r="F14" s="75">
        <v>0.33333333333333298</v>
      </c>
      <c r="G14" s="76">
        <f t="shared" si="6"/>
        <v>1</v>
      </c>
      <c r="H14" s="77">
        <f t="shared" si="3"/>
        <v>230721.77</v>
      </c>
      <c r="I14" s="77">
        <v>230721.77</v>
      </c>
      <c r="J14" s="77">
        <f t="shared" ref="J14" si="9">I14-H14</f>
        <v>0</v>
      </c>
      <c r="K14" s="91">
        <f t="shared" ref="K14" si="10">J14/24</f>
        <v>0</v>
      </c>
      <c r="L14" s="36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0.33333333333333298</v>
      </c>
      <c r="E15" s="74">
        <f t="shared" si="5"/>
        <v>46152</v>
      </c>
      <c r="F15" s="75">
        <v>0.33333333333333298</v>
      </c>
      <c r="G15" s="76">
        <f t="shared" si="6"/>
        <v>1</v>
      </c>
      <c r="H15" s="77">
        <f t="shared" si="3"/>
        <v>230721.77</v>
      </c>
      <c r="I15" s="77">
        <v>230723.59</v>
      </c>
      <c r="J15" s="77">
        <f t="shared" ref="J15" si="11">I15-H15</f>
        <v>1.8200000000069849</v>
      </c>
      <c r="K15" s="91">
        <f t="shared" ref="K15" si="12">J15/24</f>
        <v>7.5833333333624367E-2</v>
      </c>
      <c r="L15" s="36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0.33333333333333298</v>
      </c>
      <c r="E16" s="74">
        <f t="shared" si="5"/>
        <v>46153</v>
      </c>
      <c r="F16" s="75">
        <v>0.33333333333333298</v>
      </c>
      <c r="G16" s="76">
        <f t="shared" si="6"/>
        <v>1</v>
      </c>
      <c r="H16" s="77">
        <f t="shared" si="3"/>
        <v>230723.59</v>
      </c>
      <c r="I16" s="77">
        <v>230748.63</v>
      </c>
      <c r="J16" s="77">
        <f t="shared" ref="J16:J36" si="13">I16-H16</f>
        <v>25.040000000008149</v>
      </c>
      <c r="K16" s="91">
        <f t="shared" ref="K16:K36" si="14">J16/24</f>
        <v>1.043333333333673</v>
      </c>
      <c r="L16" s="36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0.33333333333333298</v>
      </c>
      <c r="E17" s="74">
        <f t="shared" si="5"/>
        <v>46154</v>
      </c>
      <c r="F17" s="75">
        <v>0.33333333333333298</v>
      </c>
      <c r="G17" s="76">
        <f t="shared" si="6"/>
        <v>1</v>
      </c>
      <c r="H17" s="77">
        <f t="shared" si="3"/>
        <v>230748.63</v>
      </c>
      <c r="I17" s="77">
        <v>231064.93</v>
      </c>
      <c r="J17" s="77">
        <f t="shared" si="13"/>
        <v>316.29999999998836</v>
      </c>
      <c r="K17" s="91">
        <f t="shared" si="14"/>
        <v>13.179166666666182</v>
      </c>
      <c r="L17" s="36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0.33333333333333298</v>
      </c>
      <c r="E18" s="74">
        <f t="shared" si="5"/>
        <v>46155</v>
      </c>
      <c r="F18" s="75">
        <v>0.33333333333333298</v>
      </c>
      <c r="G18" s="76">
        <f t="shared" si="6"/>
        <v>1</v>
      </c>
      <c r="H18" s="77">
        <f t="shared" si="3"/>
        <v>231064.93</v>
      </c>
      <c r="I18" s="77">
        <v>231298.72</v>
      </c>
      <c r="J18" s="77">
        <f t="shared" ref="J18" si="15">I18-H18</f>
        <v>233.79000000000815</v>
      </c>
      <c r="K18" s="91">
        <f t="shared" ref="K18" si="16">J18/24</f>
        <v>9.7412500000003401</v>
      </c>
      <c r="L18" s="36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0.33333333333333298</v>
      </c>
      <c r="E19" s="74">
        <f t="shared" si="5"/>
        <v>46156</v>
      </c>
      <c r="F19" s="75">
        <v>0.33333333333333298</v>
      </c>
      <c r="G19" s="76">
        <f t="shared" si="6"/>
        <v>1</v>
      </c>
      <c r="H19" s="77">
        <f t="shared" si="3"/>
        <v>231298.72</v>
      </c>
      <c r="I19" s="77">
        <v>231373.14</v>
      </c>
      <c r="J19" s="77">
        <f t="shared" si="13"/>
        <v>74.420000000012806</v>
      </c>
      <c r="K19" s="91">
        <f t="shared" si="14"/>
        <v>3.1008333333338669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0.33333333333333298</v>
      </c>
      <c r="E20" s="74">
        <f t="shared" si="5"/>
        <v>46157</v>
      </c>
      <c r="F20" s="75">
        <v>0.33333333333333298</v>
      </c>
      <c r="G20" s="76">
        <f t="shared" si="6"/>
        <v>1</v>
      </c>
      <c r="H20" s="77">
        <f t="shared" si="3"/>
        <v>231373.14</v>
      </c>
      <c r="I20" s="77">
        <v>231373.14</v>
      </c>
      <c r="J20" s="77">
        <f t="shared" si="13"/>
        <v>0</v>
      </c>
      <c r="K20" s="91">
        <f t="shared" si="14"/>
        <v>0</v>
      </c>
      <c r="L20" s="599" t="s">
        <v>354</v>
      </c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0.33333333333333298</v>
      </c>
      <c r="E21" s="74">
        <f t="shared" si="5"/>
        <v>46158</v>
      </c>
      <c r="F21" s="75">
        <v>0.33333333333333298</v>
      </c>
      <c r="G21" s="76">
        <f t="shared" si="6"/>
        <v>1</v>
      </c>
      <c r="H21" s="77">
        <f t="shared" si="3"/>
        <v>231373.14</v>
      </c>
      <c r="I21" s="77">
        <v>231373.14</v>
      </c>
      <c r="J21" s="77">
        <f t="shared" si="13"/>
        <v>0</v>
      </c>
      <c r="K21" s="91">
        <f t="shared" si="14"/>
        <v>0</v>
      </c>
      <c r="L21" s="599" t="s">
        <v>354</v>
      </c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0.33333333333333298</v>
      </c>
      <c r="E22" s="74">
        <f t="shared" si="5"/>
        <v>46159</v>
      </c>
      <c r="F22" s="75">
        <v>0.33333333333333298</v>
      </c>
      <c r="G22" s="76">
        <f t="shared" si="6"/>
        <v>1</v>
      </c>
      <c r="H22" s="77">
        <f t="shared" si="3"/>
        <v>231373.14</v>
      </c>
      <c r="I22" s="77">
        <v>231373.14</v>
      </c>
      <c r="J22" s="77">
        <f t="shared" si="13"/>
        <v>0</v>
      </c>
      <c r="K22" s="91">
        <f t="shared" si="14"/>
        <v>0</v>
      </c>
      <c r="L22" s="599" t="s">
        <v>354</v>
      </c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0.33333333333333298</v>
      </c>
      <c r="E23" s="74">
        <f t="shared" si="5"/>
        <v>46160</v>
      </c>
      <c r="F23" s="75">
        <v>0.33333333333333298</v>
      </c>
      <c r="G23" s="76">
        <f t="shared" si="6"/>
        <v>1</v>
      </c>
      <c r="H23" s="77">
        <f t="shared" si="3"/>
        <v>231373.14</v>
      </c>
      <c r="I23" s="77">
        <v>231373.14</v>
      </c>
      <c r="J23" s="77">
        <f t="shared" si="13"/>
        <v>0</v>
      </c>
      <c r="K23" s="91">
        <f t="shared" si="14"/>
        <v>0</v>
      </c>
      <c r="L23" s="599" t="s">
        <v>354</v>
      </c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0.33333333333333298</v>
      </c>
      <c r="E24" s="74">
        <f t="shared" si="5"/>
        <v>46161</v>
      </c>
      <c r="F24" s="75">
        <v>0.33333333333333298</v>
      </c>
      <c r="G24" s="76">
        <f t="shared" si="6"/>
        <v>1</v>
      </c>
      <c r="H24" s="77">
        <f t="shared" si="3"/>
        <v>231373.14</v>
      </c>
      <c r="I24" s="77">
        <v>231373.14</v>
      </c>
      <c r="J24" s="77">
        <f t="shared" si="13"/>
        <v>0</v>
      </c>
      <c r="K24" s="91">
        <f t="shared" si="14"/>
        <v>0</v>
      </c>
      <c r="L24" s="599" t="s">
        <v>354</v>
      </c>
    </row>
    <row r="25" spans="1:14">
      <c r="A25" s="78">
        <f t="shared" ref="A25:B37" si="17">A24+1</f>
        <v>19</v>
      </c>
      <c r="B25" s="74">
        <f t="shared" si="17"/>
        <v>46161</v>
      </c>
      <c r="C25" s="74">
        <f t="shared" si="2"/>
        <v>46161</v>
      </c>
      <c r="D25" s="75">
        <v>0.33333333333333298</v>
      </c>
      <c r="E25" s="74">
        <f t="shared" si="5"/>
        <v>46162</v>
      </c>
      <c r="F25" s="75">
        <v>0.33333333333333298</v>
      </c>
      <c r="G25" s="76">
        <f t="shared" si="6"/>
        <v>1</v>
      </c>
      <c r="H25" s="77">
        <f t="shared" si="3"/>
        <v>231373.14</v>
      </c>
      <c r="I25" s="77">
        <v>231387.11</v>
      </c>
      <c r="J25" s="77">
        <f t="shared" ref="J25" si="18">I25-H25</f>
        <v>13.96999999997206</v>
      </c>
      <c r="K25" s="91">
        <f t="shared" ref="K25" si="19">J25/24</f>
        <v>0.58208333333216922</v>
      </c>
      <c r="L25" s="36"/>
    </row>
    <row r="26" spans="1:14">
      <c r="A26" s="78">
        <f t="shared" si="17"/>
        <v>20</v>
      </c>
      <c r="B26" s="74">
        <f t="shared" si="17"/>
        <v>46162</v>
      </c>
      <c r="C26" s="74">
        <f t="shared" si="2"/>
        <v>46162</v>
      </c>
      <c r="D26" s="75">
        <v>0.33333333333333298</v>
      </c>
      <c r="E26" s="74">
        <f t="shared" si="5"/>
        <v>46163</v>
      </c>
      <c r="F26" s="75">
        <v>0.33333333333333298</v>
      </c>
      <c r="G26" s="76">
        <f t="shared" si="6"/>
        <v>1</v>
      </c>
      <c r="H26" s="77">
        <f t="shared" si="3"/>
        <v>231387.11</v>
      </c>
      <c r="I26" s="77">
        <v>231444.93</v>
      </c>
      <c r="J26" s="77">
        <f t="shared" si="13"/>
        <v>57.820000000006985</v>
      </c>
      <c r="K26" s="91">
        <f t="shared" si="14"/>
        <v>2.4091666666669576</v>
      </c>
      <c r="L26" s="36"/>
    </row>
    <row r="27" spans="1:14">
      <c r="A27" s="78">
        <f t="shared" si="17"/>
        <v>21</v>
      </c>
      <c r="B27" s="74">
        <f t="shared" si="17"/>
        <v>46163</v>
      </c>
      <c r="C27" s="74">
        <f t="shared" si="2"/>
        <v>46163</v>
      </c>
      <c r="D27" s="75">
        <v>0.33333333333333298</v>
      </c>
      <c r="E27" s="74">
        <f t="shared" si="5"/>
        <v>46164</v>
      </c>
      <c r="F27" s="75">
        <v>0.33333333333333298</v>
      </c>
      <c r="G27" s="76">
        <f t="shared" si="6"/>
        <v>1</v>
      </c>
      <c r="H27" s="77">
        <f t="shared" si="3"/>
        <v>231444.93</v>
      </c>
      <c r="I27" s="77">
        <v>231458.06</v>
      </c>
      <c r="J27" s="77">
        <f t="shared" si="13"/>
        <v>13.130000000004657</v>
      </c>
      <c r="K27" s="91">
        <f t="shared" si="14"/>
        <v>0.54708333333352732</v>
      </c>
      <c r="L27" s="36"/>
    </row>
    <row r="28" spans="1:14">
      <c r="A28" s="78">
        <f t="shared" si="17"/>
        <v>22</v>
      </c>
      <c r="B28" s="74">
        <f t="shared" si="17"/>
        <v>46164</v>
      </c>
      <c r="C28" s="74">
        <f t="shared" si="2"/>
        <v>46164</v>
      </c>
      <c r="D28" s="75">
        <v>0.33333333333333298</v>
      </c>
      <c r="E28" s="74">
        <f t="shared" si="5"/>
        <v>46165</v>
      </c>
      <c r="F28" s="75">
        <v>0.33333333333333298</v>
      </c>
      <c r="G28" s="76">
        <f t="shared" si="6"/>
        <v>1</v>
      </c>
      <c r="H28" s="77">
        <f t="shared" si="3"/>
        <v>231458.06</v>
      </c>
      <c r="I28" s="77">
        <v>231491.64</v>
      </c>
      <c r="J28" s="77">
        <f t="shared" si="13"/>
        <v>33.580000000016298</v>
      </c>
      <c r="K28" s="91">
        <f t="shared" si="14"/>
        <v>1.3991666666673457</v>
      </c>
      <c r="L28" s="36"/>
    </row>
    <row r="29" spans="1:14">
      <c r="A29" s="78">
        <f t="shared" si="17"/>
        <v>23</v>
      </c>
      <c r="B29" s="74">
        <f t="shared" si="17"/>
        <v>46165</v>
      </c>
      <c r="C29" s="74">
        <f t="shared" si="2"/>
        <v>46165</v>
      </c>
      <c r="D29" s="75">
        <v>0.33333333333333298</v>
      </c>
      <c r="E29" s="74">
        <f t="shared" si="5"/>
        <v>46166</v>
      </c>
      <c r="F29" s="75">
        <v>0.33333333333333298</v>
      </c>
      <c r="G29" s="76">
        <f t="shared" si="6"/>
        <v>1</v>
      </c>
      <c r="H29" s="77">
        <f t="shared" si="3"/>
        <v>231491.64</v>
      </c>
      <c r="I29" s="77">
        <v>231491.64</v>
      </c>
      <c r="J29" s="77">
        <f t="shared" si="13"/>
        <v>0</v>
      </c>
      <c r="K29" s="91">
        <f t="shared" si="14"/>
        <v>0</v>
      </c>
      <c r="L29" s="606" t="s">
        <v>164</v>
      </c>
    </row>
    <row r="30" spans="1:14">
      <c r="A30" s="78">
        <f t="shared" si="17"/>
        <v>24</v>
      </c>
      <c r="B30" s="74">
        <f t="shared" si="17"/>
        <v>46166</v>
      </c>
      <c r="C30" s="74">
        <f t="shared" si="2"/>
        <v>46166</v>
      </c>
      <c r="D30" s="75">
        <v>0.33333333333333298</v>
      </c>
      <c r="E30" s="74">
        <f t="shared" si="5"/>
        <v>46167</v>
      </c>
      <c r="F30" s="75">
        <v>0.33333333333333298</v>
      </c>
      <c r="G30" s="76">
        <f t="shared" si="6"/>
        <v>1</v>
      </c>
      <c r="H30" s="77">
        <f t="shared" si="3"/>
        <v>231491.64</v>
      </c>
      <c r="I30" s="77">
        <v>231491.64</v>
      </c>
      <c r="J30" s="77">
        <f t="shared" si="13"/>
        <v>0</v>
      </c>
      <c r="K30" s="91">
        <f t="shared" si="14"/>
        <v>0</v>
      </c>
      <c r="L30" s="606" t="s">
        <v>164</v>
      </c>
    </row>
    <row r="31" spans="1:14">
      <c r="A31" s="78">
        <f t="shared" si="17"/>
        <v>25</v>
      </c>
      <c r="B31" s="74">
        <f t="shared" si="17"/>
        <v>46167</v>
      </c>
      <c r="C31" s="74">
        <f t="shared" si="2"/>
        <v>46167</v>
      </c>
      <c r="D31" s="75">
        <v>0.33333333333333298</v>
      </c>
      <c r="E31" s="74">
        <f t="shared" si="5"/>
        <v>46168</v>
      </c>
      <c r="F31" s="75">
        <v>0.33333333333333298</v>
      </c>
      <c r="G31" s="76">
        <f t="shared" si="6"/>
        <v>1</v>
      </c>
      <c r="H31" s="77">
        <f t="shared" si="3"/>
        <v>231491.64</v>
      </c>
      <c r="I31" s="77">
        <v>231491.64</v>
      </c>
      <c r="J31" s="77">
        <f t="shared" si="13"/>
        <v>0</v>
      </c>
      <c r="K31" s="91">
        <f t="shared" si="14"/>
        <v>0</v>
      </c>
      <c r="L31" s="606" t="s">
        <v>164</v>
      </c>
    </row>
    <row r="32" spans="1:14">
      <c r="A32" s="78">
        <f t="shared" si="17"/>
        <v>26</v>
      </c>
      <c r="B32" s="74">
        <f t="shared" si="17"/>
        <v>46168</v>
      </c>
      <c r="C32" s="74">
        <f t="shared" si="2"/>
        <v>46168</v>
      </c>
      <c r="D32" s="75">
        <v>0.33333333333333298</v>
      </c>
      <c r="E32" s="74">
        <f t="shared" si="5"/>
        <v>46169</v>
      </c>
      <c r="F32" s="75">
        <v>0.33333333333333298</v>
      </c>
      <c r="G32" s="76">
        <f t="shared" si="6"/>
        <v>1</v>
      </c>
      <c r="H32" s="77">
        <f t="shared" ref="H32" si="20">I31</f>
        <v>231491.64</v>
      </c>
      <c r="I32" s="77">
        <v>231491.64</v>
      </c>
      <c r="J32" s="77">
        <f t="shared" ref="J32" si="21">I32-H32</f>
        <v>0</v>
      </c>
      <c r="K32" s="91">
        <f t="shared" ref="K32" si="22">J32/24</f>
        <v>0</v>
      </c>
      <c r="L32" s="606" t="s">
        <v>164</v>
      </c>
    </row>
    <row r="33" spans="1:12">
      <c r="A33" s="78">
        <f t="shared" si="17"/>
        <v>27</v>
      </c>
      <c r="B33" s="74">
        <f t="shared" si="17"/>
        <v>46169</v>
      </c>
      <c r="C33" s="74">
        <f t="shared" si="2"/>
        <v>46169</v>
      </c>
      <c r="D33" s="75">
        <v>0.33333333333333298</v>
      </c>
      <c r="E33" s="74">
        <f t="shared" si="5"/>
        <v>46170</v>
      </c>
      <c r="F33" s="75">
        <v>0.33333333333333298</v>
      </c>
      <c r="G33" s="76">
        <f t="shared" si="6"/>
        <v>1</v>
      </c>
      <c r="H33" s="77">
        <f t="shared" ref="H33:H36" si="23">I32</f>
        <v>231491.64</v>
      </c>
      <c r="I33" s="77">
        <v>231491.64</v>
      </c>
      <c r="J33" s="77">
        <f t="shared" ref="J33" si="24">I33-H33</f>
        <v>0</v>
      </c>
      <c r="K33" s="91">
        <f t="shared" ref="K33" si="25">J33/24</f>
        <v>0</v>
      </c>
      <c r="L33" s="606" t="s">
        <v>164</v>
      </c>
    </row>
    <row r="34" spans="1:12">
      <c r="A34" s="78">
        <f t="shared" si="17"/>
        <v>28</v>
      </c>
      <c r="B34" s="74">
        <f t="shared" si="17"/>
        <v>46170</v>
      </c>
      <c r="C34" s="74">
        <f t="shared" si="2"/>
        <v>46170</v>
      </c>
      <c r="D34" s="75">
        <v>0.33333333333333298</v>
      </c>
      <c r="E34" s="74">
        <f t="shared" si="5"/>
        <v>46171</v>
      </c>
      <c r="F34" s="75">
        <v>0.33333333333333298</v>
      </c>
      <c r="G34" s="76">
        <f t="shared" si="6"/>
        <v>1</v>
      </c>
      <c r="H34" s="77">
        <f t="shared" si="23"/>
        <v>231491.64</v>
      </c>
      <c r="I34" s="200">
        <v>231491.64</v>
      </c>
      <c r="J34" s="77">
        <f t="shared" si="13"/>
        <v>0</v>
      </c>
      <c r="K34" s="91">
        <f t="shared" si="14"/>
        <v>0</v>
      </c>
      <c r="L34" s="606" t="s">
        <v>164</v>
      </c>
    </row>
    <row r="35" spans="1:12">
      <c r="A35" s="78">
        <f t="shared" si="17"/>
        <v>29</v>
      </c>
      <c r="B35" s="74">
        <f t="shared" si="17"/>
        <v>46171</v>
      </c>
      <c r="C35" s="74">
        <f t="shared" si="2"/>
        <v>46171</v>
      </c>
      <c r="D35" s="75">
        <v>0.33333333333333298</v>
      </c>
      <c r="E35" s="74">
        <f t="shared" si="5"/>
        <v>46172</v>
      </c>
      <c r="F35" s="75">
        <v>0.33333333333333298</v>
      </c>
      <c r="G35" s="76">
        <f t="shared" si="6"/>
        <v>1</v>
      </c>
      <c r="H35" s="77">
        <f t="shared" si="23"/>
        <v>231491.64</v>
      </c>
      <c r="I35" s="200">
        <v>231496.59</v>
      </c>
      <c r="J35" s="77">
        <f t="shared" si="13"/>
        <v>4.9499999999825377</v>
      </c>
      <c r="K35" s="91">
        <f t="shared" si="14"/>
        <v>0.2062499999992724</v>
      </c>
      <c r="L35" s="36"/>
    </row>
    <row r="36" spans="1:12">
      <c r="A36" s="78">
        <f t="shared" si="17"/>
        <v>30</v>
      </c>
      <c r="B36" s="74">
        <f t="shared" si="17"/>
        <v>46172</v>
      </c>
      <c r="C36" s="74">
        <f t="shared" si="2"/>
        <v>46172</v>
      </c>
      <c r="D36" s="75">
        <v>0.33333333333333298</v>
      </c>
      <c r="E36" s="74">
        <f t="shared" si="5"/>
        <v>46173</v>
      </c>
      <c r="F36" s="75">
        <v>0.33333333333333298</v>
      </c>
      <c r="G36" s="76">
        <f t="shared" si="6"/>
        <v>1</v>
      </c>
      <c r="H36" s="77">
        <f t="shared" si="23"/>
        <v>231496.59</v>
      </c>
      <c r="I36" s="200">
        <v>231565.14</v>
      </c>
      <c r="J36" s="77">
        <f t="shared" si="13"/>
        <v>68.550000000017462</v>
      </c>
      <c r="K36" s="91">
        <f t="shared" si="14"/>
        <v>2.8562500000007276</v>
      </c>
      <c r="L36" s="36"/>
    </row>
    <row r="37" spans="1:12">
      <c r="A37" s="78">
        <f t="shared" si="17"/>
        <v>31</v>
      </c>
      <c r="B37" s="74">
        <f t="shared" si="17"/>
        <v>46173</v>
      </c>
      <c r="C37" s="74">
        <f t="shared" ref="C37" si="26">B37</f>
        <v>46173</v>
      </c>
      <c r="D37" s="75">
        <v>0.33333333333333298</v>
      </c>
      <c r="E37" s="74">
        <f t="shared" ref="E37" si="27">C37+1</f>
        <v>46174</v>
      </c>
      <c r="F37" s="75">
        <v>0.33333333333333298</v>
      </c>
      <c r="G37" s="76">
        <f t="shared" ref="G37" si="28">IFERROR(((E37-C37)+(F37-D37)),"")</f>
        <v>1</v>
      </c>
      <c r="H37" s="77">
        <f t="shared" ref="H37" si="29">I36</f>
        <v>231565.14</v>
      </c>
      <c r="I37" s="200">
        <v>231565.14</v>
      </c>
      <c r="J37" s="77">
        <f t="shared" ref="J37" si="30">I37-H37</f>
        <v>0</v>
      </c>
      <c r="K37" s="91">
        <f t="shared" ref="K37" si="31">J37/24</f>
        <v>0</v>
      </c>
      <c r="L37" s="606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1125.9200000000128</v>
      </c>
      <c r="K39" s="93">
        <f>AVERAGE(K7:K38)</f>
        <v>1.5133333333333505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8.9019607843138268E-2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700-000000000000}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0"/>
  <sheetViews>
    <sheetView zoomScale="85" zoomScaleNormal="85" workbookViewId="0">
      <pane xSplit="10" ySplit="6" topLeftCell="K19" activePane="bottomRight" state="frozen"/>
      <selection pane="topRight"/>
      <selection pane="bottomLeft"/>
      <selection pane="bottomRight" activeCell="L36" sqref="L3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10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60.357500000003107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2330017.5499999998</v>
      </c>
      <c r="I7" s="77">
        <v>2330475.56</v>
      </c>
      <c r="J7" s="77">
        <f t="shared" ref="J7:J12" si="0">I7-H7</f>
        <v>458.01000000024214</v>
      </c>
      <c r="K7" s="91">
        <f t="shared" ref="K7:K12" si="1">J7/24</f>
        <v>19.083750000010088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7" si="3">I7</f>
        <v>2330475.56</v>
      </c>
      <c r="I8" s="77">
        <v>2331544</v>
      </c>
      <c r="J8" s="77">
        <f t="shared" si="0"/>
        <v>1068.4399999999441</v>
      </c>
      <c r="K8" s="91">
        <f t="shared" si="1"/>
        <v>44.518333333331007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v>0.33333333333333298</v>
      </c>
      <c r="E9" s="74">
        <f t="shared" ref="E9:E36" si="5">C9+1</f>
        <v>46146</v>
      </c>
      <c r="F9" s="75">
        <v>0.33333333333333298</v>
      </c>
      <c r="G9" s="76">
        <f>IFERROR(((E9-C9)+(F9-D9)),"")</f>
        <v>1</v>
      </c>
      <c r="H9" s="77">
        <f t="shared" si="3"/>
        <v>2331544</v>
      </c>
      <c r="I9" s="77">
        <v>2332212.08</v>
      </c>
      <c r="J9" s="77">
        <f t="shared" si="0"/>
        <v>668.08000000007451</v>
      </c>
      <c r="K9" s="91">
        <f t="shared" si="1"/>
        <v>27.836666666669771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0.33333333333333298</v>
      </c>
      <c r="E10" s="74">
        <f t="shared" si="5"/>
        <v>46147</v>
      </c>
      <c r="F10" s="75">
        <v>0.33333333333333298</v>
      </c>
      <c r="G10" s="76">
        <f>IFERROR(((E10-C10)+(F10-D10)),"")</f>
        <v>1</v>
      </c>
      <c r="H10" s="77">
        <f t="shared" si="3"/>
        <v>2332212.08</v>
      </c>
      <c r="I10" s="77">
        <v>2333660.66</v>
      </c>
      <c r="J10" s="77">
        <f t="shared" si="0"/>
        <v>1448.5800000000745</v>
      </c>
      <c r="K10" s="91">
        <f t="shared" si="1"/>
        <v>60.357500000003107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0.33333333333333298</v>
      </c>
      <c r="E11" s="74">
        <f t="shared" si="5"/>
        <v>46148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2333660.66</v>
      </c>
      <c r="I11" s="77">
        <v>2335030.86</v>
      </c>
      <c r="J11" s="77">
        <f t="shared" si="0"/>
        <v>1370.1999999997206</v>
      </c>
      <c r="K11" s="91">
        <f t="shared" si="1"/>
        <v>57.091666666655023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0.33333333333333298</v>
      </c>
      <c r="E12" s="74">
        <f t="shared" si="5"/>
        <v>46149</v>
      </c>
      <c r="F12" s="75">
        <v>0.33333333333333298</v>
      </c>
      <c r="G12" s="76">
        <f t="shared" si="6"/>
        <v>1</v>
      </c>
      <c r="H12" s="77">
        <f t="shared" si="3"/>
        <v>2335030.86</v>
      </c>
      <c r="I12" s="77">
        <v>2336356.5099999998</v>
      </c>
      <c r="J12" s="77">
        <f t="shared" si="0"/>
        <v>1325.6499999999069</v>
      </c>
      <c r="K12" s="91">
        <f t="shared" si="1"/>
        <v>55.235416666662786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0.33333333333333298</v>
      </c>
      <c r="E13" s="74">
        <f t="shared" si="5"/>
        <v>46150</v>
      </c>
      <c r="F13" s="75">
        <v>0.33333333333333298</v>
      </c>
      <c r="G13" s="76">
        <f t="shared" si="6"/>
        <v>1</v>
      </c>
      <c r="H13" s="77">
        <f t="shared" si="3"/>
        <v>2336356.5099999998</v>
      </c>
      <c r="I13" s="77">
        <v>2337653.9500000002</v>
      </c>
      <c r="J13" s="77">
        <f t="shared" ref="J13" si="7">I13-H13</f>
        <v>1297.4400000004098</v>
      </c>
      <c r="K13" s="91">
        <f t="shared" ref="K13" si="8">J13/24</f>
        <v>54.060000000017077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0.33333333333333298</v>
      </c>
      <c r="E14" s="74">
        <f t="shared" si="5"/>
        <v>46151</v>
      </c>
      <c r="F14" s="75">
        <v>0.33333333333333298</v>
      </c>
      <c r="G14" s="76">
        <f t="shared" si="6"/>
        <v>1</v>
      </c>
      <c r="H14" s="77">
        <f t="shared" si="3"/>
        <v>2337653.9500000002</v>
      </c>
      <c r="I14" s="77">
        <v>2338746.7999999998</v>
      </c>
      <c r="J14" s="77">
        <f t="shared" ref="J14" si="9">I14-H14</f>
        <v>1092.8499999996275</v>
      </c>
      <c r="K14" s="91">
        <f t="shared" ref="K14" si="10">J14/24</f>
        <v>45.535416666651145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0.33333333333333298</v>
      </c>
      <c r="E15" s="74">
        <f t="shared" si="5"/>
        <v>46152</v>
      </c>
      <c r="F15" s="75">
        <v>0.33333333333333298</v>
      </c>
      <c r="G15" s="76">
        <f t="shared" si="6"/>
        <v>1</v>
      </c>
      <c r="H15" s="77">
        <f t="shared" si="3"/>
        <v>2338746.7999999998</v>
      </c>
      <c r="I15" s="77">
        <v>2339604.59</v>
      </c>
      <c r="J15" s="77">
        <f t="shared" ref="J15:J36" si="11">I15-H15</f>
        <v>857.79000000003725</v>
      </c>
      <c r="K15" s="91">
        <f t="shared" ref="K15:K36" si="12">J15/24</f>
        <v>35.74125000000155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0.33333333333333298</v>
      </c>
      <c r="E16" s="74">
        <f t="shared" si="5"/>
        <v>46153</v>
      </c>
      <c r="F16" s="75">
        <v>0.33333333333333298</v>
      </c>
      <c r="G16" s="76">
        <f t="shared" si="6"/>
        <v>1</v>
      </c>
      <c r="H16" s="77">
        <f t="shared" si="3"/>
        <v>2339604.59</v>
      </c>
      <c r="I16" s="77">
        <v>2340159.71</v>
      </c>
      <c r="J16" s="77">
        <f t="shared" si="11"/>
        <v>555.12000000011176</v>
      </c>
      <c r="K16" s="91">
        <f t="shared" si="12"/>
        <v>23.130000000004657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0.33333333333333298</v>
      </c>
      <c r="E17" s="74">
        <f t="shared" si="5"/>
        <v>46154</v>
      </c>
      <c r="F17" s="75">
        <v>0.33333333333333298</v>
      </c>
      <c r="G17" s="76">
        <f t="shared" si="6"/>
        <v>1</v>
      </c>
      <c r="H17" s="77">
        <f t="shared" si="3"/>
        <v>2340159.71</v>
      </c>
      <c r="I17" s="77">
        <v>2341520.2200000002</v>
      </c>
      <c r="J17" s="77">
        <f t="shared" si="11"/>
        <v>1360.5100000002421</v>
      </c>
      <c r="K17" s="91">
        <f t="shared" si="12"/>
        <v>56.687916666676756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0.33333333333333298</v>
      </c>
      <c r="E18" s="74">
        <f t="shared" si="5"/>
        <v>46155</v>
      </c>
      <c r="F18" s="75">
        <v>0.33333333333333298</v>
      </c>
      <c r="G18" s="76">
        <f t="shared" si="6"/>
        <v>1</v>
      </c>
      <c r="H18" s="77">
        <f t="shared" si="3"/>
        <v>2341520.2200000002</v>
      </c>
      <c r="I18" s="77">
        <v>2342748.41</v>
      </c>
      <c r="J18" s="77">
        <f t="shared" si="11"/>
        <v>1228.1899999999441</v>
      </c>
      <c r="K18" s="91">
        <f t="shared" si="12"/>
        <v>51.174583333331007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0.33333333333333298</v>
      </c>
      <c r="E19" s="74">
        <f t="shared" si="5"/>
        <v>46156</v>
      </c>
      <c r="F19" s="75">
        <v>0.33333333333333298</v>
      </c>
      <c r="G19" s="76">
        <f t="shared" si="6"/>
        <v>1</v>
      </c>
      <c r="H19" s="77">
        <f t="shared" si="3"/>
        <v>2342748.41</v>
      </c>
      <c r="I19" s="77">
        <v>2343812.36</v>
      </c>
      <c r="J19" s="77">
        <f t="shared" si="11"/>
        <v>1063.9499999997206</v>
      </c>
      <c r="K19" s="91">
        <f t="shared" si="12"/>
        <v>44.331249999988358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0.33333333333333298</v>
      </c>
      <c r="E20" s="74">
        <f t="shared" si="5"/>
        <v>46157</v>
      </c>
      <c r="F20" s="75">
        <v>0.33333333333333298</v>
      </c>
      <c r="G20" s="76">
        <f t="shared" si="6"/>
        <v>1</v>
      </c>
      <c r="H20" s="77">
        <f t="shared" si="3"/>
        <v>2343812.36</v>
      </c>
      <c r="I20" s="77">
        <v>2344239.77</v>
      </c>
      <c r="J20" s="77">
        <f t="shared" si="11"/>
        <v>427.41000000014901</v>
      </c>
      <c r="K20" s="91">
        <f t="shared" si="12"/>
        <v>17.80875000000621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0.33333333333333298</v>
      </c>
      <c r="E21" s="74">
        <f t="shared" si="5"/>
        <v>46158</v>
      </c>
      <c r="F21" s="75">
        <v>0.33333333333333298</v>
      </c>
      <c r="G21" s="76">
        <f t="shared" si="6"/>
        <v>1</v>
      </c>
      <c r="H21" s="77">
        <f t="shared" si="3"/>
        <v>2344239.77</v>
      </c>
      <c r="I21" s="77">
        <v>2345304.92</v>
      </c>
      <c r="J21" s="77">
        <f t="shared" si="11"/>
        <v>1065.1499999999069</v>
      </c>
      <c r="K21" s="91">
        <f t="shared" si="12"/>
        <v>44.381249999996122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0.33333333333333298</v>
      </c>
      <c r="E22" s="74">
        <f t="shared" si="5"/>
        <v>46159</v>
      </c>
      <c r="F22" s="75">
        <v>0.33333333333333298</v>
      </c>
      <c r="G22" s="76">
        <f t="shared" si="6"/>
        <v>1</v>
      </c>
      <c r="H22" s="77">
        <f t="shared" si="3"/>
        <v>2345304.92</v>
      </c>
      <c r="I22" s="77">
        <v>2346242.0699999998</v>
      </c>
      <c r="J22" s="77">
        <f t="shared" si="11"/>
        <v>937.14999999990687</v>
      </c>
      <c r="K22" s="91">
        <f t="shared" si="12"/>
        <v>39.047916666662786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0.33333333333333298</v>
      </c>
      <c r="E23" s="74">
        <f t="shared" si="5"/>
        <v>46160</v>
      </c>
      <c r="F23" s="75">
        <v>0.33333333333333298</v>
      </c>
      <c r="G23" s="76">
        <f t="shared" si="6"/>
        <v>1</v>
      </c>
      <c r="H23" s="77">
        <f t="shared" si="3"/>
        <v>2346242.0699999998</v>
      </c>
      <c r="I23" s="77">
        <v>2346812.25</v>
      </c>
      <c r="J23" s="77">
        <f t="shared" si="11"/>
        <v>570.18000000016764</v>
      </c>
      <c r="K23" s="91">
        <f t="shared" si="12"/>
        <v>23.757500000006985</v>
      </c>
      <c r="L23" s="36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0.33333333333333298</v>
      </c>
      <c r="E24" s="74">
        <f t="shared" si="5"/>
        <v>46161</v>
      </c>
      <c r="F24" s="75">
        <v>0.33333333333333298</v>
      </c>
      <c r="G24" s="76">
        <f t="shared" si="6"/>
        <v>1</v>
      </c>
      <c r="H24" s="77">
        <f t="shared" si="3"/>
        <v>2346812.25</v>
      </c>
      <c r="I24" s="77">
        <v>2348088.7000000002</v>
      </c>
      <c r="J24" s="77">
        <f t="shared" si="11"/>
        <v>1276.4500000001863</v>
      </c>
      <c r="K24" s="91">
        <f t="shared" si="12"/>
        <v>53.185416666674428</v>
      </c>
      <c r="L24" s="36"/>
    </row>
    <row r="25" spans="1:14">
      <c r="A25" s="78">
        <f t="shared" ref="A25:B37" si="13">A24+1</f>
        <v>19</v>
      </c>
      <c r="B25" s="74">
        <f t="shared" si="13"/>
        <v>46161</v>
      </c>
      <c r="C25" s="74">
        <f t="shared" si="2"/>
        <v>46161</v>
      </c>
      <c r="D25" s="75">
        <v>0.33333333333333298</v>
      </c>
      <c r="E25" s="74">
        <f t="shared" si="5"/>
        <v>46162</v>
      </c>
      <c r="F25" s="75">
        <v>0.33333333333333298</v>
      </c>
      <c r="G25" s="76">
        <f t="shared" si="6"/>
        <v>1</v>
      </c>
      <c r="H25" s="77">
        <f t="shared" si="3"/>
        <v>2348088.7000000002</v>
      </c>
      <c r="I25" s="77">
        <v>2349434.65</v>
      </c>
      <c r="J25" s="77">
        <f t="shared" si="11"/>
        <v>1345.9499999997206</v>
      </c>
      <c r="K25" s="91">
        <f t="shared" si="12"/>
        <v>56.081249999988358</v>
      </c>
      <c r="L25" s="36"/>
    </row>
    <row r="26" spans="1:14">
      <c r="A26" s="78">
        <f t="shared" si="13"/>
        <v>20</v>
      </c>
      <c r="B26" s="74">
        <f t="shared" si="13"/>
        <v>46162</v>
      </c>
      <c r="C26" s="74">
        <f t="shared" si="2"/>
        <v>46162</v>
      </c>
      <c r="D26" s="75">
        <v>0.33333333333333298</v>
      </c>
      <c r="E26" s="74">
        <f t="shared" si="5"/>
        <v>46163</v>
      </c>
      <c r="F26" s="75">
        <v>0.33333333333333298</v>
      </c>
      <c r="G26" s="76">
        <f t="shared" si="6"/>
        <v>1</v>
      </c>
      <c r="H26" s="77">
        <f t="shared" si="3"/>
        <v>2349434.65</v>
      </c>
      <c r="I26" s="77">
        <v>2350707.4300000002</v>
      </c>
      <c r="J26" s="77">
        <f t="shared" si="11"/>
        <v>1272.7800000002608</v>
      </c>
      <c r="K26" s="91">
        <f t="shared" si="12"/>
        <v>53.032500000010863</v>
      </c>
      <c r="L26" s="36"/>
    </row>
    <row r="27" spans="1:14">
      <c r="A27" s="78">
        <f t="shared" si="13"/>
        <v>21</v>
      </c>
      <c r="B27" s="74">
        <f t="shared" si="13"/>
        <v>46163</v>
      </c>
      <c r="C27" s="74">
        <f t="shared" si="2"/>
        <v>46163</v>
      </c>
      <c r="D27" s="75">
        <v>0.33333333333333298</v>
      </c>
      <c r="E27" s="74">
        <f t="shared" si="5"/>
        <v>46164</v>
      </c>
      <c r="F27" s="75">
        <v>0.33333333333333298</v>
      </c>
      <c r="G27" s="76">
        <f t="shared" si="6"/>
        <v>1</v>
      </c>
      <c r="H27" s="77">
        <f t="shared" si="3"/>
        <v>2350707.4300000002</v>
      </c>
      <c r="I27" s="77">
        <v>2351872.2599999998</v>
      </c>
      <c r="J27" s="77">
        <f t="shared" si="11"/>
        <v>1164.8299999996088</v>
      </c>
      <c r="K27" s="91">
        <f t="shared" si="12"/>
        <v>48.534583333317038</v>
      </c>
      <c r="L27" s="36"/>
    </row>
    <row r="28" spans="1:14">
      <c r="A28" s="78">
        <f t="shared" si="13"/>
        <v>22</v>
      </c>
      <c r="B28" s="74">
        <f t="shared" si="13"/>
        <v>46164</v>
      </c>
      <c r="C28" s="74">
        <f t="shared" si="2"/>
        <v>46164</v>
      </c>
      <c r="D28" s="75">
        <v>0.33333333333333298</v>
      </c>
      <c r="E28" s="74">
        <f t="shared" si="5"/>
        <v>46165</v>
      </c>
      <c r="F28" s="75">
        <v>0.33333333333333298</v>
      </c>
      <c r="G28" s="76">
        <f t="shared" si="6"/>
        <v>1</v>
      </c>
      <c r="H28" s="77">
        <f t="shared" si="3"/>
        <v>2351872.2599999998</v>
      </c>
      <c r="I28" s="77">
        <v>2353009.4700000002</v>
      </c>
      <c r="J28" s="77">
        <f t="shared" si="11"/>
        <v>1137.2100000004284</v>
      </c>
      <c r="K28" s="91">
        <f t="shared" si="12"/>
        <v>47.383750000017848</v>
      </c>
      <c r="L28" s="36"/>
    </row>
    <row r="29" spans="1:14">
      <c r="A29" s="78">
        <f t="shared" si="13"/>
        <v>23</v>
      </c>
      <c r="B29" s="74">
        <f t="shared" si="13"/>
        <v>46165</v>
      </c>
      <c r="C29" s="74">
        <f t="shared" si="2"/>
        <v>46165</v>
      </c>
      <c r="D29" s="75">
        <v>0.33333333333333298</v>
      </c>
      <c r="E29" s="74">
        <f t="shared" si="5"/>
        <v>46166</v>
      </c>
      <c r="F29" s="75">
        <v>0.33333333333333298</v>
      </c>
      <c r="G29" s="76">
        <f t="shared" si="6"/>
        <v>1</v>
      </c>
      <c r="H29" s="77">
        <f t="shared" si="3"/>
        <v>2353009.4700000002</v>
      </c>
      <c r="I29" s="77">
        <v>2353795</v>
      </c>
      <c r="J29" s="77">
        <f t="shared" si="11"/>
        <v>785.52999999979511</v>
      </c>
      <c r="K29" s="91">
        <f t="shared" si="12"/>
        <v>32.73041666665813</v>
      </c>
      <c r="L29" s="36"/>
    </row>
    <row r="30" spans="1:14">
      <c r="A30" s="78">
        <f t="shared" si="13"/>
        <v>24</v>
      </c>
      <c r="B30" s="74">
        <f t="shared" si="13"/>
        <v>46166</v>
      </c>
      <c r="C30" s="74">
        <f t="shared" si="2"/>
        <v>46166</v>
      </c>
      <c r="D30" s="75">
        <v>0.33333333333333298</v>
      </c>
      <c r="E30" s="74">
        <f t="shared" si="5"/>
        <v>46167</v>
      </c>
      <c r="F30" s="75">
        <v>0.33333333333333298</v>
      </c>
      <c r="G30" s="76">
        <f t="shared" si="6"/>
        <v>1</v>
      </c>
      <c r="H30" s="77">
        <f t="shared" si="3"/>
        <v>2353795</v>
      </c>
      <c r="I30" s="77">
        <v>2354323.81</v>
      </c>
      <c r="J30" s="77">
        <f t="shared" si="11"/>
        <v>528.81000000005588</v>
      </c>
      <c r="K30" s="91">
        <f t="shared" si="12"/>
        <v>22.033750000002328</v>
      </c>
      <c r="L30" s="36"/>
    </row>
    <row r="31" spans="1:14">
      <c r="A31" s="78">
        <f t="shared" si="13"/>
        <v>25</v>
      </c>
      <c r="B31" s="74">
        <f t="shared" si="13"/>
        <v>46167</v>
      </c>
      <c r="C31" s="74">
        <f t="shared" si="2"/>
        <v>46167</v>
      </c>
      <c r="D31" s="75">
        <v>0.33333333333333298</v>
      </c>
      <c r="E31" s="74">
        <f t="shared" si="5"/>
        <v>46168</v>
      </c>
      <c r="F31" s="75">
        <v>0.33333333333333298</v>
      </c>
      <c r="G31" s="76">
        <f t="shared" si="6"/>
        <v>1</v>
      </c>
      <c r="H31" s="77">
        <f t="shared" si="3"/>
        <v>2354323.81</v>
      </c>
      <c r="I31" s="77">
        <v>2355392.6800000002</v>
      </c>
      <c r="J31" s="77">
        <f t="shared" si="11"/>
        <v>1068.8700000001118</v>
      </c>
      <c r="K31" s="91">
        <f t="shared" si="12"/>
        <v>44.536250000004657</v>
      </c>
      <c r="L31" s="36"/>
    </row>
    <row r="32" spans="1:14">
      <c r="A32" s="78">
        <f t="shared" si="13"/>
        <v>26</v>
      </c>
      <c r="B32" s="74">
        <f t="shared" si="13"/>
        <v>46168</v>
      </c>
      <c r="C32" s="74">
        <f t="shared" si="2"/>
        <v>46168</v>
      </c>
      <c r="D32" s="75">
        <v>0.33333333333333298</v>
      </c>
      <c r="E32" s="74">
        <f t="shared" si="5"/>
        <v>46169</v>
      </c>
      <c r="F32" s="75">
        <v>0.33333333333333298</v>
      </c>
      <c r="G32" s="76">
        <f t="shared" si="6"/>
        <v>1</v>
      </c>
      <c r="H32" s="77">
        <f t="shared" si="3"/>
        <v>2355392.6800000002</v>
      </c>
      <c r="I32" s="77">
        <v>2356287.85</v>
      </c>
      <c r="J32" s="77">
        <f t="shared" si="11"/>
        <v>895.16999999992549</v>
      </c>
      <c r="K32" s="91">
        <f t="shared" si="12"/>
        <v>37.298749999996893</v>
      </c>
      <c r="L32" s="36"/>
    </row>
    <row r="33" spans="1:12">
      <c r="A33" s="78">
        <f t="shared" si="13"/>
        <v>27</v>
      </c>
      <c r="B33" s="74">
        <f t="shared" si="13"/>
        <v>46169</v>
      </c>
      <c r="C33" s="74">
        <f t="shared" si="2"/>
        <v>46169</v>
      </c>
      <c r="D33" s="75">
        <v>0.33333333333333298</v>
      </c>
      <c r="E33" s="74">
        <f t="shared" si="5"/>
        <v>46170</v>
      </c>
      <c r="F33" s="75">
        <v>0.33333333333333298</v>
      </c>
      <c r="G33" s="76">
        <f t="shared" si="6"/>
        <v>1</v>
      </c>
      <c r="H33" s="77">
        <f t="shared" si="3"/>
        <v>2356287.85</v>
      </c>
      <c r="I33" s="200">
        <v>2356714.85</v>
      </c>
      <c r="J33" s="77">
        <f t="shared" si="11"/>
        <v>427</v>
      </c>
      <c r="K33" s="91">
        <f t="shared" si="12"/>
        <v>17.791666666666668</v>
      </c>
      <c r="L33" s="36"/>
    </row>
    <row r="34" spans="1:12">
      <c r="A34" s="78">
        <f t="shared" si="13"/>
        <v>28</v>
      </c>
      <c r="B34" s="74">
        <f t="shared" si="13"/>
        <v>46170</v>
      </c>
      <c r="C34" s="74">
        <f t="shared" si="2"/>
        <v>46170</v>
      </c>
      <c r="D34" s="75">
        <v>0.33333333333333298</v>
      </c>
      <c r="E34" s="74">
        <f t="shared" si="5"/>
        <v>46171</v>
      </c>
      <c r="F34" s="75">
        <v>0.33333333333333298</v>
      </c>
      <c r="G34" s="76">
        <f t="shared" si="6"/>
        <v>1</v>
      </c>
      <c r="H34" s="77">
        <f t="shared" si="3"/>
        <v>2356714.85</v>
      </c>
      <c r="I34" s="200">
        <v>2357973.13</v>
      </c>
      <c r="J34" s="77">
        <f t="shared" si="11"/>
        <v>1258.2799999997951</v>
      </c>
      <c r="K34" s="91">
        <f t="shared" si="12"/>
        <v>52.428333333324794</v>
      </c>
      <c r="L34" s="36"/>
    </row>
    <row r="35" spans="1:12">
      <c r="A35" s="78">
        <f t="shared" si="13"/>
        <v>29</v>
      </c>
      <c r="B35" s="74">
        <f t="shared" si="13"/>
        <v>46171</v>
      </c>
      <c r="C35" s="74">
        <f t="shared" si="2"/>
        <v>46171</v>
      </c>
      <c r="D35" s="75">
        <v>0.33333333333333298</v>
      </c>
      <c r="E35" s="74">
        <f t="shared" si="5"/>
        <v>46172</v>
      </c>
      <c r="F35" s="75">
        <v>0.33333333333333298</v>
      </c>
      <c r="G35" s="76">
        <f t="shared" si="6"/>
        <v>1</v>
      </c>
      <c r="H35" s="77">
        <f t="shared" si="3"/>
        <v>2357973.13</v>
      </c>
      <c r="I35" s="200">
        <v>2358925.06</v>
      </c>
      <c r="J35" s="77">
        <f t="shared" si="11"/>
        <v>951.93000000016764</v>
      </c>
      <c r="K35" s="91">
        <f t="shared" si="12"/>
        <v>39.663750000006985</v>
      </c>
      <c r="L35" s="36"/>
    </row>
    <row r="36" spans="1:12">
      <c r="A36" s="78">
        <f t="shared" si="13"/>
        <v>30</v>
      </c>
      <c r="B36" s="74">
        <f t="shared" si="13"/>
        <v>46172</v>
      </c>
      <c r="C36" s="74">
        <f t="shared" si="2"/>
        <v>46172</v>
      </c>
      <c r="D36" s="75">
        <v>0.33333333333333298</v>
      </c>
      <c r="E36" s="74">
        <f t="shared" si="5"/>
        <v>46173</v>
      </c>
      <c r="F36" s="75">
        <v>0.33333333333333298</v>
      </c>
      <c r="G36" s="76">
        <f t="shared" si="6"/>
        <v>1</v>
      </c>
      <c r="H36" s="77">
        <f t="shared" si="3"/>
        <v>2358925.06</v>
      </c>
      <c r="I36" s="200">
        <v>2359723.81</v>
      </c>
      <c r="J36" s="77">
        <f t="shared" si="11"/>
        <v>798.75</v>
      </c>
      <c r="K36" s="91">
        <f t="shared" si="12"/>
        <v>33.28125</v>
      </c>
      <c r="L36" s="36"/>
    </row>
    <row r="37" spans="1:12">
      <c r="A37" s="78">
        <f t="shared" si="13"/>
        <v>31</v>
      </c>
      <c r="B37" s="74">
        <f t="shared" si="13"/>
        <v>46173</v>
      </c>
      <c r="C37" s="74">
        <f t="shared" ref="C37" si="14">B37</f>
        <v>46173</v>
      </c>
      <c r="D37" s="75">
        <v>0.33333333333333298</v>
      </c>
      <c r="E37" s="74">
        <f t="shared" ref="E37" si="15">C37+1</f>
        <v>46174</v>
      </c>
      <c r="F37" s="75">
        <v>0.33333333333333298</v>
      </c>
      <c r="G37" s="76">
        <f t="shared" ref="G37" si="16">IFERROR(((E37-C37)+(F37-D37)),"")</f>
        <v>1</v>
      </c>
      <c r="H37" s="77">
        <f t="shared" si="3"/>
        <v>2359723.81</v>
      </c>
      <c r="I37" s="200">
        <v>2360215.6</v>
      </c>
      <c r="J37" s="77">
        <f t="shared" ref="J37" si="17">I37-H37</f>
        <v>491.79000000003725</v>
      </c>
      <c r="K37" s="91">
        <f t="shared" ref="K37" si="18">J37/24</f>
        <v>20.491250000001553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30198.050000000279</v>
      </c>
      <c r="K39" s="93">
        <f>AVERAGE(K7:K38)</f>
        <v>40.588776881720811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1.3093153832813165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800-000000000000}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0"/>
  <sheetViews>
    <sheetView zoomScale="80" zoomScaleNormal="80" workbookViewId="0">
      <pane xSplit="6" ySplit="6" topLeftCell="G25" activePane="bottomRight" state="frozen"/>
      <selection pane="topRight"/>
      <selection pane="bottomLeft"/>
      <selection pane="bottomRight" activeCell="K37" sqref="K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15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43.074583333330033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0.375</v>
      </c>
      <c r="E7" s="73">
        <f>C7+1</f>
        <v>46144</v>
      </c>
      <c r="F7" s="199">
        <v>0.375</v>
      </c>
      <c r="G7" s="76">
        <f>IFERROR(((E7-C7)+(F7-D7)),"")</f>
        <v>1</v>
      </c>
      <c r="H7" s="200">
        <v>781946.21</v>
      </c>
      <c r="I7" s="200">
        <v>782431.06</v>
      </c>
      <c r="J7" s="77">
        <f t="shared" ref="J7:J12" si="0">I7-H7</f>
        <v>484.85000000009313</v>
      </c>
      <c r="K7" s="91">
        <f t="shared" ref="K7:K12" si="1">J7/24</f>
        <v>20.202083333337214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0.375</v>
      </c>
      <c r="E8" s="74">
        <f>C8+1</f>
        <v>46145</v>
      </c>
      <c r="F8" s="75">
        <v>0.375</v>
      </c>
      <c r="G8" s="76">
        <f>IFERROR(((E8-C8)+(F8-D8)),"")</f>
        <v>1</v>
      </c>
      <c r="H8" s="77">
        <f t="shared" ref="H8:H37" si="3">I7</f>
        <v>782431.06</v>
      </c>
      <c r="I8" s="77">
        <v>782888.46</v>
      </c>
      <c r="J8" s="77">
        <f t="shared" si="0"/>
        <v>457.39999999990687</v>
      </c>
      <c r="K8" s="91">
        <f t="shared" si="1"/>
        <v>19.058333333329454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0.375</v>
      </c>
      <c r="E9" s="74">
        <f t="shared" ref="E9:E36" si="6">C9+1</f>
        <v>46146</v>
      </c>
      <c r="F9" s="75">
        <v>0.375</v>
      </c>
      <c r="G9" s="76">
        <f>IFERROR(((E9-C9)+(F9-D9)),"")</f>
        <v>1</v>
      </c>
      <c r="H9" s="77">
        <f t="shared" si="3"/>
        <v>782888.46</v>
      </c>
      <c r="I9" s="77">
        <v>783339.41</v>
      </c>
      <c r="J9" s="77">
        <f t="shared" si="0"/>
        <v>450.95000000006985</v>
      </c>
      <c r="K9" s="91">
        <f t="shared" si="1"/>
        <v>18.789583333336243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0.375</v>
      </c>
      <c r="E10" s="74">
        <f t="shared" si="6"/>
        <v>46147</v>
      </c>
      <c r="F10" s="75">
        <v>0.375</v>
      </c>
      <c r="G10" s="76">
        <f>IFERROR(((E10-C10)+(F10-D10)),"")</f>
        <v>1</v>
      </c>
      <c r="H10" s="77">
        <f t="shared" si="3"/>
        <v>783339.41</v>
      </c>
      <c r="I10" s="77">
        <v>784286.71</v>
      </c>
      <c r="J10" s="77">
        <f t="shared" si="0"/>
        <v>947.29999999993015</v>
      </c>
      <c r="K10" s="91">
        <f t="shared" si="1"/>
        <v>39.470833333330425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0.375</v>
      </c>
      <c r="E11" s="74">
        <f t="shared" si="6"/>
        <v>46148</v>
      </c>
      <c r="F11" s="75">
        <v>0.375</v>
      </c>
      <c r="G11" s="76">
        <f t="shared" ref="G11:G36" si="7">IFERROR(((E11-C11)+(F11-D11)),"")</f>
        <v>1</v>
      </c>
      <c r="H11" s="77">
        <f t="shared" si="3"/>
        <v>784286.71</v>
      </c>
      <c r="I11" s="77">
        <v>785287.86</v>
      </c>
      <c r="J11" s="77">
        <f t="shared" si="0"/>
        <v>1001.1500000000233</v>
      </c>
      <c r="K11" s="91">
        <f t="shared" si="1"/>
        <v>41.714583333334303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0.375</v>
      </c>
      <c r="E12" s="74">
        <f t="shared" si="6"/>
        <v>46149</v>
      </c>
      <c r="F12" s="75">
        <v>0.375</v>
      </c>
      <c r="G12" s="76">
        <f t="shared" si="7"/>
        <v>1</v>
      </c>
      <c r="H12" s="77">
        <f t="shared" si="3"/>
        <v>785287.86</v>
      </c>
      <c r="I12" s="77">
        <v>786275.61</v>
      </c>
      <c r="J12" s="77">
        <f t="shared" si="0"/>
        <v>987.75</v>
      </c>
      <c r="K12" s="91">
        <f t="shared" si="1"/>
        <v>41.15625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0.375</v>
      </c>
      <c r="E13" s="74">
        <f t="shared" si="6"/>
        <v>46150</v>
      </c>
      <c r="F13" s="75">
        <v>0.375</v>
      </c>
      <c r="G13" s="76">
        <f t="shared" si="7"/>
        <v>1</v>
      </c>
      <c r="H13" s="77">
        <f t="shared" si="3"/>
        <v>786275.61</v>
      </c>
      <c r="I13" s="77">
        <v>787123.98</v>
      </c>
      <c r="J13" s="77">
        <f t="shared" ref="J13" si="8">I13-H13</f>
        <v>848.36999999999534</v>
      </c>
      <c r="K13" s="91">
        <f t="shared" ref="K13" si="9">J13/24</f>
        <v>35.348749999999804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0.375</v>
      </c>
      <c r="E14" s="74">
        <f t="shared" si="6"/>
        <v>46151</v>
      </c>
      <c r="F14" s="75">
        <v>0.375</v>
      </c>
      <c r="G14" s="76">
        <f t="shared" si="7"/>
        <v>1</v>
      </c>
      <c r="H14" s="77">
        <f t="shared" si="3"/>
        <v>787123.98</v>
      </c>
      <c r="I14" s="77">
        <v>787981.54</v>
      </c>
      <c r="J14" s="77">
        <f t="shared" ref="J14:J15" si="10">I14-H14</f>
        <v>857.56000000005588</v>
      </c>
      <c r="K14" s="91">
        <f t="shared" ref="K14:K15" si="11">J14/24</f>
        <v>35.731666666668993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0.375</v>
      </c>
      <c r="E15" s="74">
        <f t="shared" si="6"/>
        <v>46152</v>
      </c>
      <c r="F15" s="75">
        <v>0.375</v>
      </c>
      <c r="G15" s="76">
        <f t="shared" si="7"/>
        <v>1</v>
      </c>
      <c r="H15" s="77">
        <f t="shared" si="3"/>
        <v>787981.54</v>
      </c>
      <c r="I15" s="77">
        <v>788456.42</v>
      </c>
      <c r="J15" s="77">
        <f t="shared" si="10"/>
        <v>474.88000000000466</v>
      </c>
      <c r="K15" s="91">
        <f t="shared" si="11"/>
        <v>19.786666666666861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0.375</v>
      </c>
      <c r="E16" s="74">
        <f t="shared" si="6"/>
        <v>46153</v>
      </c>
      <c r="F16" s="75">
        <v>0.375</v>
      </c>
      <c r="G16" s="76">
        <f t="shared" si="7"/>
        <v>1</v>
      </c>
      <c r="H16" s="77">
        <f t="shared" si="3"/>
        <v>788456.42</v>
      </c>
      <c r="I16" s="77">
        <v>788932.5</v>
      </c>
      <c r="J16" s="77">
        <f t="shared" ref="J16:J36" si="12">I16-H16</f>
        <v>476.07999999995809</v>
      </c>
      <c r="K16" s="91">
        <f t="shared" ref="K16:K36" si="13">J16/24</f>
        <v>19.836666666664922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0.375</v>
      </c>
      <c r="E17" s="74">
        <f t="shared" si="6"/>
        <v>46154</v>
      </c>
      <c r="F17" s="75">
        <v>0.375</v>
      </c>
      <c r="G17" s="76">
        <f t="shared" si="7"/>
        <v>1</v>
      </c>
      <c r="H17" s="77">
        <f t="shared" si="3"/>
        <v>788932.5</v>
      </c>
      <c r="I17" s="77">
        <v>789827.74</v>
      </c>
      <c r="J17" s="77">
        <f t="shared" si="12"/>
        <v>895.23999999999069</v>
      </c>
      <c r="K17" s="91">
        <f t="shared" si="13"/>
        <v>37.301666666666279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0.375</v>
      </c>
      <c r="E18" s="74">
        <f t="shared" si="6"/>
        <v>46155</v>
      </c>
      <c r="F18" s="75">
        <v>0.375</v>
      </c>
      <c r="G18" s="76">
        <f t="shared" si="7"/>
        <v>1</v>
      </c>
      <c r="H18" s="77">
        <f t="shared" si="3"/>
        <v>789827.74</v>
      </c>
      <c r="I18" s="77">
        <v>790761.91</v>
      </c>
      <c r="J18" s="77">
        <f t="shared" si="12"/>
        <v>934.17000000004191</v>
      </c>
      <c r="K18" s="91">
        <f t="shared" si="13"/>
        <v>38.923750000001746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0.375</v>
      </c>
      <c r="E19" s="74">
        <f t="shared" si="6"/>
        <v>46156</v>
      </c>
      <c r="F19" s="75">
        <v>0.375</v>
      </c>
      <c r="G19" s="76">
        <f t="shared" si="7"/>
        <v>1</v>
      </c>
      <c r="H19" s="77">
        <f t="shared" si="3"/>
        <v>790761.91</v>
      </c>
      <c r="I19" s="77">
        <v>791624.41</v>
      </c>
      <c r="J19" s="77">
        <f t="shared" si="12"/>
        <v>862.5</v>
      </c>
      <c r="K19" s="91">
        <f t="shared" si="13"/>
        <v>35.9375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0.375</v>
      </c>
      <c r="E20" s="74">
        <f t="shared" si="6"/>
        <v>46157</v>
      </c>
      <c r="F20" s="75">
        <v>0.375</v>
      </c>
      <c r="G20" s="76">
        <f t="shared" si="7"/>
        <v>1</v>
      </c>
      <c r="H20" s="77">
        <f t="shared" si="3"/>
        <v>791624.41</v>
      </c>
      <c r="I20" s="77">
        <v>792356.17</v>
      </c>
      <c r="J20" s="77">
        <f t="shared" si="12"/>
        <v>731.76000000000931</v>
      </c>
      <c r="K20" s="91">
        <f t="shared" si="13"/>
        <v>30.490000000000389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0.375</v>
      </c>
      <c r="E21" s="74">
        <f t="shared" si="6"/>
        <v>46158</v>
      </c>
      <c r="F21" s="75">
        <v>0.375</v>
      </c>
      <c r="G21" s="76">
        <f t="shared" si="7"/>
        <v>1</v>
      </c>
      <c r="H21" s="77">
        <f t="shared" si="3"/>
        <v>792356.17</v>
      </c>
      <c r="I21" s="77">
        <v>793107.32</v>
      </c>
      <c r="J21" s="77">
        <f t="shared" si="12"/>
        <v>751.14999999990687</v>
      </c>
      <c r="K21" s="91">
        <f t="shared" si="13"/>
        <v>31.297916666662786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0.375</v>
      </c>
      <c r="E22" s="74">
        <f t="shared" si="6"/>
        <v>46159</v>
      </c>
      <c r="F22" s="75">
        <v>0.375</v>
      </c>
      <c r="G22" s="76">
        <f t="shared" si="7"/>
        <v>1</v>
      </c>
      <c r="H22" s="77">
        <f t="shared" si="3"/>
        <v>793107.32</v>
      </c>
      <c r="I22" s="77">
        <v>793586.73</v>
      </c>
      <c r="J22" s="77">
        <f t="shared" si="12"/>
        <v>479.4100000000326</v>
      </c>
      <c r="K22" s="91">
        <f t="shared" si="13"/>
        <v>19.975416666668025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0.375</v>
      </c>
      <c r="E23" s="74">
        <f t="shared" si="6"/>
        <v>46160</v>
      </c>
      <c r="F23" s="75">
        <v>0.375</v>
      </c>
      <c r="G23" s="76">
        <f t="shared" si="7"/>
        <v>1</v>
      </c>
      <c r="H23" s="77">
        <f t="shared" si="3"/>
        <v>793586.73</v>
      </c>
      <c r="I23" s="77">
        <v>794056.31</v>
      </c>
      <c r="J23" s="77">
        <f t="shared" si="12"/>
        <v>469.58000000007451</v>
      </c>
      <c r="K23" s="91">
        <f t="shared" si="13"/>
        <v>19.565833333336439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0.375</v>
      </c>
      <c r="E24" s="74">
        <f t="shared" si="6"/>
        <v>46161</v>
      </c>
      <c r="F24" s="75">
        <v>0.375</v>
      </c>
      <c r="G24" s="76">
        <f t="shared" si="7"/>
        <v>1</v>
      </c>
      <c r="H24" s="77">
        <f t="shared" si="3"/>
        <v>794056.31</v>
      </c>
      <c r="I24" s="77">
        <v>795090.1</v>
      </c>
      <c r="J24" s="77">
        <f t="shared" si="12"/>
        <v>1033.7899999999208</v>
      </c>
      <c r="K24" s="91">
        <f t="shared" si="13"/>
        <v>43.074583333330033</v>
      </c>
      <c r="L24" s="101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0.375</v>
      </c>
      <c r="E25" s="74">
        <f t="shared" si="6"/>
        <v>46162</v>
      </c>
      <c r="F25" s="75">
        <v>0.375</v>
      </c>
      <c r="G25" s="76">
        <f t="shared" si="7"/>
        <v>1</v>
      </c>
      <c r="H25" s="77">
        <f t="shared" si="3"/>
        <v>795090.1</v>
      </c>
      <c r="I25" s="77">
        <v>795995.3</v>
      </c>
      <c r="J25" s="77">
        <f t="shared" si="12"/>
        <v>905.20000000006985</v>
      </c>
      <c r="K25" s="91">
        <f t="shared" si="13"/>
        <v>37.716666666669575</v>
      </c>
      <c r="L25" s="101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0.375</v>
      </c>
      <c r="E26" s="74">
        <f t="shared" si="6"/>
        <v>46163</v>
      </c>
      <c r="F26" s="75">
        <v>0.375</v>
      </c>
      <c r="G26" s="76">
        <f t="shared" si="7"/>
        <v>1</v>
      </c>
      <c r="H26" s="77">
        <f t="shared" si="3"/>
        <v>795995.3</v>
      </c>
      <c r="I26" s="77">
        <v>796895.37</v>
      </c>
      <c r="J26" s="77">
        <f t="shared" si="12"/>
        <v>900.06999999994878</v>
      </c>
      <c r="K26" s="91">
        <f t="shared" si="13"/>
        <v>37.502916666664532</v>
      </c>
      <c r="L26" s="101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0.375</v>
      </c>
      <c r="E27" s="74">
        <f t="shared" si="6"/>
        <v>46164</v>
      </c>
      <c r="F27" s="75">
        <v>0.375</v>
      </c>
      <c r="G27" s="76">
        <f t="shared" si="7"/>
        <v>1</v>
      </c>
      <c r="H27" s="77">
        <f t="shared" si="3"/>
        <v>796895.37</v>
      </c>
      <c r="I27" s="77">
        <v>797719.8</v>
      </c>
      <c r="J27" s="77">
        <f t="shared" si="12"/>
        <v>824.43000000005122</v>
      </c>
      <c r="K27" s="91">
        <f t="shared" si="13"/>
        <v>34.351250000002132</v>
      </c>
      <c r="L27" s="101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0.375</v>
      </c>
      <c r="E28" s="74">
        <f t="shared" si="6"/>
        <v>46165</v>
      </c>
      <c r="F28" s="75">
        <v>0.375</v>
      </c>
      <c r="G28" s="76">
        <f t="shared" si="7"/>
        <v>1</v>
      </c>
      <c r="H28" s="77">
        <f t="shared" si="3"/>
        <v>797719.8</v>
      </c>
      <c r="I28" s="77">
        <v>798409.29</v>
      </c>
      <c r="J28" s="77">
        <f t="shared" si="12"/>
        <v>689.48999999999069</v>
      </c>
      <c r="K28" s="91">
        <f t="shared" si="13"/>
        <v>28.728749999999611</v>
      </c>
      <c r="L28" s="101"/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0.375</v>
      </c>
      <c r="E29" s="74">
        <f t="shared" si="6"/>
        <v>46166</v>
      </c>
      <c r="F29" s="75">
        <v>0.375</v>
      </c>
      <c r="G29" s="76">
        <f t="shared" si="7"/>
        <v>1</v>
      </c>
      <c r="H29" s="77">
        <f t="shared" si="3"/>
        <v>798409.29</v>
      </c>
      <c r="I29" s="77">
        <v>798814.47</v>
      </c>
      <c r="J29" s="77">
        <f t="shared" si="12"/>
        <v>405.17999999993481</v>
      </c>
      <c r="K29" s="91">
        <f t="shared" si="13"/>
        <v>16.882499999997282</v>
      </c>
      <c r="L29" s="101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0.375</v>
      </c>
      <c r="E30" s="74">
        <f t="shared" si="6"/>
        <v>46167</v>
      </c>
      <c r="F30" s="75">
        <v>0.375</v>
      </c>
      <c r="G30" s="76">
        <f t="shared" si="7"/>
        <v>1</v>
      </c>
      <c r="H30" s="77">
        <f t="shared" si="3"/>
        <v>798814.47</v>
      </c>
      <c r="I30" s="77">
        <v>799255.03</v>
      </c>
      <c r="J30" s="77">
        <f t="shared" si="12"/>
        <v>440.56000000005588</v>
      </c>
      <c r="K30" s="91">
        <f t="shared" si="13"/>
        <v>18.356666666668996</v>
      </c>
      <c r="L30" s="101"/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0.375</v>
      </c>
      <c r="E31" s="74">
        <f t="shared" si="6"/>
        <v>46168</v>
      </c>
      <c r="F31" s="75">
        <v>0.375</v>
      </c>
      <c r="G31" s="76">
        <f t="shared" si="7"/>
        <v>1</v>
      </c>
      <c r="H31" s="77">
        <f t="shared" si="3"/>
        <v>799255.03</v>
      </c>
      <c r="I31" s="77">
        <v>800223.75</v>
      </c>
      <c r="J31" s="77">
        <f t="shared" si="12"/>
        <v>968.71999999997206</v>
      </c>
      <c r="K31" s="91">
        <f t="shared" si="13"/>
        <v>40.363333333332172</v>
      </c>
      <c r="L31" s="101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0.375</v>
      </c>
      <c r="E32" s="74">
        <f t="shared" si="6"/>
        <v>46169</v>
      </c>
      <c r="F32" s="75">
        <v>0.375</v>
      </c>
      <c r="G32" s="76">
        <f t="shared" si="7"/>
        <v>1</v>
      </c>
      <c r="H32" s="77">
        <f t="shared" si="3"/>
        <v>800223.75</v>
      </c>
      <c r="I32" s="77">
        <v>801128.84</v>
      </c>
      <c r="J32" s="77">
        <f t="shared" si="12"/>
        <v>905.0899999999674</v>
      </c>
      <c r="K32" s="91">
        <f t="shared" si="13"/>
        <v>37.712083333331975</v>
      </c>
      <c r="L32" s="101"/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0.375</v>
      </c>
      <c r="E33" s="74">
        <f t="shared" si="6"/>
        <v>46170</v>
      </c>
      <c r="F33" s="75">
        <v>0.375</v>
      </c>
      <c r="G33" s="76">
        <f t="shared" si="7"/>
        <v>1</v>
      </c>
      <c r="H33" s="77">
        <f t="shared" si="3"/>
        <v>801128.84</v>
      </c>
      <c r="I33" s="200">
        <v>801704.26</v>
      </c>
      <c r="J33" s="77">
        <f t="shared" si="12"/>
        <v>575.42000000004191</v>
      </c>
      <c r="K33" s="91">
        <f t="shared" si="13"/>
        <v>23.975833333335078</v>
      </c>
      <c r="L33" s="101"/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0.375</v>
      </c>
      <c r="E34" s="74">
        <f t="shared" si="6"/>
        <v>46171</v>
      </c>
      <c r="F34" s="75">
        <v>0.375</v>
      </c>
      <c r="G34" s="76">
        <f t="shared" si="7"/>
        <v>1</v>
      </c>
      <c r="H34" s="77">
        <f t="shared" si="3"/>
        <v>801704.26</v>
      </c>
      <c r="I34" s="200">
        <v>802587.81</v>
      </c>
      <c r="J34" s="77">
        <f t="shared" si="12"/>
        <v>883.55000000004657</v>
      </c>
      <c r="K34" s="91">
        <f t="shared" si="13"/>
        <v>36.814583333335271</v>
      </c>
      <c r="L34" s="101"/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0.375</v>
      </c>
      <c r="E35" s="74">
        <f t="shared" si="6"/>
        <v>46172</v>
      </c>
      <c r="F35" s="75">
        <v>0.375</v>
      </c>
      <c r="G35" s="76">
        <f t="shared" si="7"/>
        <v>1</v>
      </c>
      <c r="H35" s="77">
        <f t="shared" si="3"/>
        <v>802587.81</v>
      </c>
      <c r="I35" s="200">
        <v>803537.1</v>
      </c>
      <c r="J35" s="77">
        <f t="shared" si="12"/>
        <v>949.28999999992084</v>
      </c>
      <c r="K35" s="91">
        <f t="shared" si="13"/>
        <v>39.553749999996704</v>
      </c>
      <c r="L35" s="101"/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0.375</v>
      </c>
      <c r="E36" s="74">
        <f t="shared" si="6"/>
        <v>46173</v>
      </c>
      <c r="F36" s="75">
        <v>0.375</v>
      </c>
      <c r="G36" s="76">
        <f t="shared" si="7"/>
        <v>1</v>
      </c>
      <c r="H36" s="77">
        <f t="shared" si="3"/>
        <v>803537.1</v>
      </c>
      <c r="I36" s="200">
        <v>804358.05</v>
      </c>
      <c r="J36" s="77">
        <f t="shared" si="12"/>
        <v>820.95000000006985</v>
      </c>
      <c r="K36" s="91">
        <f t="shared" si="13"/>
        <v>34.20625000000291</v>
      </c>
      <c r="L36" s="101"/>
    </row>
    <row r="37" spans="1:12">
      <c r="A37" s="78">
        <f t="shared" si="14"/>
        <v>31</v>
      </c>
      <c r="B37" s="74">
        <f t="shared" si="14"/>
        <v>46173</v>
      </c>
      <c r="C37" s="74">
        <f t="shared" ref="C37" si="15">B37</f>
        <v>46173</v>
      </c>
      <c r="D37" s="75">
        <f t="shared" si="5"/>
        <v>0.375</v>
      </c>
      <c r="E37" s="74">
        <f t="shared" ref="E37" si="16">C37+1</f>
        <v>46174</v>
      </c>
      <c r="F37" s="75">
        <v>0.375</v>
      </c>
      <c r="G37" s="76">
        <f t="shared" ref="G37" si="17">IFERROR(((E37-C37)+(F37-D37)),"")</f>
        <v>1</v>
      </c>
      <c r="H37" s="77">
        <f t="shared" si="3"/>
        <v>804358.05</v>
      </c>
      <c r="I37" s="200">
        <v>804914.83</v>
      </c>
      <c r="J37" s="77">
        <f t="shared" ref="J37" si="18">I37-H37</f>
        <v>556.77999999991152</v>
      </c>
      <c r="K37" s="91">
        <f t="shared" ref="K37" si="19">J37/24</f>
        <v>23.199166666662979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22968.619999999995</v>
      </c>
      <c r="K39" s="93">
        <f>AVERAGE(K7:K38)</f>
        <v>30.871801075268813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0.99586455081512304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8" priority="1" operator="equal">
      <formula>"APC"</formula>
    </cfRule>
  </conditionalFormatting>
  <hyperlinks>
    <hyperlink ref="L2" location="'Summary sales'!A1" display="SUMMARY" xr:uid="{00000000-0004-0000-2900-000000000000}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40"/>
  <sheetViews>
    <sheetView zoomScale="80" zoomScaleNormal="80" workbookViewId="0">
      <pane ySplit="6" topLeftCell="A25" activePane="bottomLeft" state="frozen"/>
      <selection pane="bottomLeft" activeCell="H34" sqref="H34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12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54.297500000000582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0.375</v>
      </c>
      <c r="E7" s="73">
        <f>C7+1</f>
        <v>46144</v>
      </c>
      <c r="F7" s="75">
        <v>0.375</v>
      </c>
      <c r="G7" s="76">
        <f>IFERROR(((E7-C7)+(F7-D7)),"")</f>
        <v>1</v>
      </c>
      <c r="H7" s="200">
        <v>689292.17</v>
      </c>
      <c r="I7" s="200">
        <v>689722.7</v>
      </c>
      <c r="J7" s="77">
        <f t="shared" ref="J7:J12" si="0">I7-H7</f>
        <v>430.52999999991152</v>
      </c>
      <c r="K7" s="91">
        <f t="shared" ref="K7:K12" si="1">J7/24</f>
        <v>17.938749999996315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0.375</v>
      </c>
      <c r="E8" s="74">
        <f>C8+1</f>
        <v>46145</v>
      </c>
      <c r="F8" s="75">
        <v>0.375</v>
      </c>
      <c r="G8" s="76">
        <f>IFERROR(((E8-C8)+(F8-D8)),"")</f>
        <v>1</v>
      </c>
      <c r="H8" s="200">
        <f t="shared" ref="H8:H37" si="3">I7</f>
        <v>689722.7</v>
      </c>
      <c r="I8" s="77">
        <v>690364.75</v>
      </c>
      <c r="J8" s="77">
        <f t="shared" si="0"/>
        <v>642.05000000004657</v>
      </c>
      <c r="K8" s="91">
        <f t="shared" si="1"/>
        <v>26.752083333335275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v>0.375</v>
      </c>
      <c r="E9" s="74">
        <f t="shared" ref="E9:E36" si="5">C9+1</f>
        <v>46146</v>
      </c>
      <c r="F9" s="75">
        <v>0.375</v>
      </c>
      <c r="G9" s="76">
        <f>IFERROR(((E9-C9)+(F9-D9)),"")</f>
        <v>1</v>
      </c>
      <c r="H9" s="200">
        <f t="shared" si="3"/>
        <v>690364.75</v>
      </c>
      <c r="I9" s="77">
        <v>690894.88</v>
      </c>
      <c r="J9" s="77">
        <f t="shared" si="0"/>
        <v>530.13000000000466</v>
      </c>
      <c r="K9" s="91">
        <f t="shared" si="1"/>
        <v>22.088750000000193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0.375</v>
      </c>
      <c r="E10" s="74">
        <f t="shared" si="5"/>
        <v>46147</v>
      </c>
      <c r="F10" s="75">
        <v>0.375</v>
      </c>
      <c r="G10" s="76">
        <f>IFERROR(((E10-C10)+(F10-D10)),"")</f>
        <v>1</v>
      </c>
      <c r="H10" s="200">
        <f t="shared" si="3"/>
        <v>690894.88</v>
      </c>
      <c r="I10" s="77">
        <v>691603.29</v>
      </c>
      <c r="J10" s="77">
        <f t="shared" si="0"/>
        <v>708.4100000000326</v>
      </c>
      <c r="K10" s="91">
        <f t="shared" si="1"/>
        <v>29.517083333334693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0.375</v>
      </c>
      <c r="E11" s="74">
        <f t="shared" si="5"/>
        <v>46148</v>
      </c>
      <c r="F11" s="75">
        <v>0.375</v>
      </c>
      <c r="G11" s="76">
        <f t="shared" ref="G11:G36" si="6">IFERROR(((E11-C11)+(F11-D11)),"")</f>
        <v>1</v>
      </c>
      <c r="H11" s="200">
        <f t="shared" si="3"/>
        <v>691603.29</v>
      </c>
      <c r="I11" s="77">
        <v>692375.47</v>
      </c>
      <c r="J11" s="77">
        <f t="shared" si="0"/>
        <v>772.17999999993481</v>
      </c>
      <c r="K11" s="91">
        <f t="shared" si="1"/>
        <v>32.17416666666395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0.375</v>
      </c>
      <c r="E12" s="74">
        <f t="shared" si="5"/>
        <v>46149</v>
      </c>
      <c r="F12" s="75">
        <v>0.375</v>
      </c>
      <c r="G12" s="76">
        <f t="shared" si="6"/>
        <v>1</v>
      </c>
      <c r="H12" s="200">
        <f t="shared" si="3"/>
        <v>692375.47</v>
      </c>
      <c r="I12" s="77">
        <v>693349.38</v>
      </c>
      <c r="J12" s="77">
        <f t="shared" si="0"/>
        <v>973.9100000000326</v>
      </c>
      <c r="K12" s="91">
        <f t="shared" si="1"/>
        <v>40.579583333334689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0.375</v>
      </c>
      <c r="E13" s="74">
        <f t="shared" si="5"/>
        <v>46150</v>
      </c>
      <c r="F13" s="75">
        <v>0.375</v>
      </c>
      <c r="G13" s="76">
        <f t="shared" si="6"/>
        <v>1</v>
      </c>
      <c r="H13" s="200">
        <f t="shared" si="3"/>
        <v>693349.38</v>
      </c>
      <c r="I13" s="77">
        <v>694384.15</v>
      </c>
      <c r="J13" s="77">
        <f t="shared" ref="J13" si="7">I13-H13</f>
        <v>1034.7700000000186</v>
      </c>
      <c r="K13" s="91">
        <f t="shared" ref="K13" si="8">J13/24</f>
        <v>43.115416666667443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0.375</v>
      </c>
      <c r="E14" s="74">
        <f t="shared" si="5"/>
        <v>46151</v>
      </c>
      <c r="F14" s="75">
        <v>0.375</v>
      </c>
      <c r="G14" s="76">
        <f t="shared" si="6"/>
        <v>1</v>
      </c>
      <c r="H14" s="200">
        <f t="shared" si="3"/>
        <v>694384.15</v>
      </c>
      <c r="I14" s="77">
        <v>695135.58</v>
      </c>
      <c r="J14" s="77">
        <f t="shared" ref="J14" si="9">I14-H14</f>
        <v>751.42999999993481</v>
      </c>
      <c r="K14" s="91">
        <f t="shared" ref="K14" si="10">J14/24</f>
        <v>31.309583333330618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0.375</v>
      </c>
      <c r="E15" s="74">
        <f t="shared" si="5"/>
        <v>46152</v>
      </c>
      <c r="F15" s="75">
        <v>0.375</v>
      </c>
      <c r="G15" s="76">
        <f t="shared" si="6"/>
        <v>1</v>
      </c>
      <c r="H15" s="200">
        <f t="shared" si="3"/>
        <v>695135.58</v>
      </c>
      <c r="I15" s="77">
        <v>695871.82</v>
      </c>
      <c r="J15" s="77">
        <f t="shared" ref="J15:J36" si="11">I15-H15</f>
        <v>736.23999999999069</v>
      </c>
      <c r="K15" s="91">
        <f t="shared" ref="K15:K36" si="12">J15/24</f>
        <v>30.676666666666279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0.375</v>
      </c>
      <c r="E16" s="74">
        <f t="shared" si="5"/>
        <v>46153</v>
      </c>
      <c r="F16" s="75">
        <v>0.375</v>
      </c>
      <c r="G16" s="76">
        <f t="shared" si="6"/>
        <v>1</v>
      </c>
      <c r="H16" s="200">
        <f t="shared" si="3"/>
        <v>695871.82</v>
      </c>
      <c r="I16" s="77">
        <v>696317.87</v>
      </c>
      <c r="J16" s="77">
        <f t="shared" si="11"/>
        <v>446.05000000004657</v>
      </c>
      <c r="K16" s="91">
        <f t="shared" si="12"/>
        <v>18.585416666668607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0.375</v>
      </c>
      <c r="E17" s="74">
        <f t="shared" si="5"/>
        <v>46154</v>
      </c>
      <c r="F17" s="75">
        <v>0.375</v>
      </c>
      <c r="G17" s="76">
        <f t="shared" si="6"/>
        <v>1</v>
      </c>
      <c r="H17" s="200">
        <f t="shared" si="3"/>
        <v>696317.87</v>
      </c>
      <c r="I17" s="77">
        <v>697001.95</v>
      </c>
      <c r="J17" s="77">
        <f t="shared" si="11"/>
        <v>684.07999999995809</v>
      </c>
      <c r="K17" s="91">
        <f t="shared" si="12"/>
        <v>28.503333333331586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0.375</v>
      </c>
      <c r="E18" s="74">
        <f t="shared" si="5"/>
        <v>46155</v>
      </c>
      <c r="F18" s="75">
        <v>0.375</v>
      </c>
      <c r="G18" s="76">
        <f t="shared" si="6"/>
        <v>1</v>
      </c>
      <c r="H18" s="200">
        <f t="shared" si="3"/>
        <v>697001.95</v>
      </c>
      <c r="I18" s="77">
        <v>697681.94</v>
      </c>
      <c r="J18" s="77">
        <f t="shared" si="11"/>
        <v>679.98999999999069</v>
      </c>
      <c r="K18" s="91">
        <f t="shared" si="12"/>
        <v>28.332916666666279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0.375</v>
      </c>
      <c r="E19" s="74">
        <f t="shared" si="5"/>
        <v>46156</v>
      </c>
      <c r="F19" s="75">
        <v>0.375</v>
      </c>
      <c r="G19" s="76">
        <f t="shared" si="6"/>
        <v>1</v>
      </c>
      <c r="H19" s="200">
        <f t="shared" si="3"/>
        <v>697681.94</v>
      </c>
      <c r="I19" s="77">
        <v>698480.57</v>
      </c>
      <c r="J19" s="77">
        <f t="shared" si="11"/>
        <v>798.63000000000466</v>
      </c>
      <c r="K19" s="91">
        <f t="shared" si="12"/>
        <v>33.276250000000196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0.375</v>
      </c>
      <c r="E20" s="74">
        <f t="shared" si="5"/>
        <v>46157</v>
      </c>
      <c r="F20" s="75">
        <v>0.375</v>
      </c>
      <c r="G20" s="76">
        <f t="shared" si="6"/>
        <v>1</v>
      </c>
      <c r="H20" s="200">
        <f t="shared" si="3"/>
        <v>698480.57</v>
      </c>
      <c r="I20" s="77">
        <v>698887.85</v>
      </c>
      <c r="J20" s="77">
        <f t="shared" si="11"/>
        <v>407.28000000002794</v>
      </c>
      <c r="K20" s="91">
        <f t="shared" si="12"/>
        <v>16.970000000001164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0.375</v>
      </c>
      <c r="E21" s="74">
        <f t="shared" si="5"/>
        <v>46158</v>
      </c>
      <c r="F21" s="75">
        <v>0.375</v>
      </c>
      <c r="G21" s="76">
        <f t="shared" si="6"/>
        <v>1</v>
      </c>
      <c r="H21" s="200">
        <f t="shared" si="3"/>
        <v>698887.85</v>
      </c>
      <c r="I21" s="77">
        <v>699767.57</v>
      </c>
      <c r="J21" s="77">
        <f t="shared" si="11"/>
        <v>879.71999999997206</v>
      </c>
      <c r="K21" s="91">
        <f t="shared" si="12"/>
        <v>36.654999999998836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0.375</v>
      </c>
      <c r="E22" s="74">
        <f t="shared" si="5"/>
        <v>46159</v>
      </c>
      <c r="F22" s="75">
        <v>0.375</v>
      </c>
      <c r="G22" s="76">
        <f t="shared" si="6"/>
        <v>1</v>
      </c>
      <c r="H22" s="200">
        <f t="shared" si="3"/>
        <v>699767.57</v>
      </c>
      <c r="I22" s="77">
        <v>700444.57</v>
      </c>
      <c r="J22" s="77">
        <f t="shared" si="11"/>
        <v>677</v>
      </c>
      <c r="K22" s="91">
        <f t="shared" si="12"/>
        <v>28.208333333333332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0.375</v>
      </c>
      <c r="E23" s="74">
        <f t="shared" si="5"/>
        <v>46160</v>
      </c>
      <c r="F23" s="75">
        <v>0.375</v>
      </c>
      <c r="G23" s="76">
        <f t="shared" si="6"/>
        <v>1</v>
      </c>
      <c r="H23" s="200">
        <f t="shared" si="3"/>
        <v>700444.57</v>
      </c>
      <c r="I23" s="77">
        <v>700823.21</v>
      </c>
      <c r="J23" s="77">
        <f t="shared" si="11"/>
        <v>378.64000000001397</v>
      </c>
      <c r="K23" s="91">
        <f t="shared" si="12"/>
        <v>15.776666666667248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0.375</v>
      </c>
      <c r="E24" s="74">
        <f t="shared" si="5"/>
        <v>46161</v>
      </c>
      <c r="F24" s="75">
        <v>0.375</v>
      </c>
      <c r="G24" s="76">
        <f t="shared" si="6"/>
        <v>1</v>
      </c>
      <c r="H24" s="200">
        <f t="shared" si="3"/>
        <v>700823.21</v>
      </c>
      <c r="I24" s="200">
        <v>701575.55</v>
      </c>
      <c r="J24" s="77">
        <f t="shared" si="11"/>
        <v>752.34000000008382</v>
      </c>
      <c r="K24" s="91">
        <f t="shared" si="12"/>
        <v>31.347500000003492</v>
      </c>
      <c r="L24" s="101"/>
    </row>
    <row r="25" spans="1:14">
      <c r="A25" s="78">
        <f t="shared" ref="A25:B37" si="13">A24+1</f>
        <v>19</v>
      </c>
      <c r="B25" s="74">
        <f t="shared" si="13"/>
        <v>46161</v>
      </c>
      <c r="C25" s="74">
        <f t="shared" si="2"/>
        <v>46161</v>
      </c>
      <c r="D25" s="75">
        <v>0.375</v>
      </c>
      <c r="E25" s="74">
        <f t="shared" si="5"/>
        <v>46162</v>
      </c>
      <c r="F25" s="75">
        <v>0.375</v>
      </c>
      <c r="G25" s="76">
        <f t="shared" si="6"/>
        <v>1</v>
      </c>
      <c r="H25" s="200">
        <f t="shared" si="3"/>
        <v>701575.55</v>
      </c>
      <c r="I25" s="77">
        <v>702376.11</v>
      </c>
      <c r="J25" s="77">
        <f t="shared" si="11"/>
        <v>800.55999999993946</v>
      </c>
      <c r="K25" s="91">
        <f t="shared" si="12"/>
        <v>33.356666666664147</v>
      </c>
      <c r="L25" s="101"/>
    </row>
    <row r="26" spans="1:14">
      <c r="A26" s="78">
        <f t="shared" si="13"/>
        <v>20</v>
      </c>
      <c r="B26" s="74">
        <f t="shared" si="13"/>
        <v>46162</v>
      </c>
      <c r="C26" s="74">
        <f t="shared" si="2"/>
        <v>46162</v>
      </c>
      <c r="D26" s="75">
        <v>0.375</v>
      </c>
      <c r="E26" s="74">
        <f t="shared" si="5"/>
        <v>46163</v>
      </c>
      <c r="F26" s="75">
        <v>0.375</v>
      </c>
      <c r="G26" s="76">
        <f t="shared" si="6"/>
        <v>1</v>
      </c>
      <c r="H26" s="200">
        <f t="shared" si="3"/>
        <v>702376.11</v>
      </c>
      <c r="I26" s="77">
        <v>703280.88</v>
      </c>
      <c r="J26" s="77">
        <f t="shared" si="11"/>
        <v>904.77000000001863</v>
      </c>
      <c r="K26" s="91">
        <f t="shared" si="12"/>
        <v>37.698750000000778</v>
      </c>
      <c r="L26" s="101"/>
    </row>
    <row r="27" spans="1:14">
      <c r="A27" s="78">
        <f t="shared" si="13"/>
        <v>21</v>
      </c>
      <c r="B27" s="74">
        <f t="shared" si="13"/>
        <v>46163</v>
      </c>
      <c r="C27" s="74">
        <f t="shared" si="2"/>
        <v>46163</v>
      </c>
      <c r="D27" s="75">
        <v>0.375</v>
      </c>
      <c r="E27" s="74">
        <f t="shared" si="5"/>
        <v>46164</v>
      </c>
      <c r="F27" s="75">
        <v>0.375</v>
      </c>
      <c r="G27" s="76">
        <f t="shared" si="6"/>
        <v>1</v>
      </c>
      <c r="H27" s="200">
        <f t="shared" si="3"/>
        <v>703280.88</v>
      </c>
      <c r="I27" s="77">
        <v>704042.77</v>
      </c>
      <c r="J27" s="77">
        <f t="shared" si="11"/>
        <v>761.89000000001397</v>
      </c>
      <c r="K27" s="91">
        <f t="shared" si="12"/>
        <v>31.74541666666725</v>
      </c>
      <c r="L27" s="101"/>
    </row>
    <row r="28" spans="1:14">
      <c r="A28" s="78">
        <f t="shared" si="13"/>
        <v>22</v>
      </c>
      <c r="B28" s="74">
        <f t="shared" si="13"/>
        <v>46164</v>
      </c>
      <c r="C28" s="74">
        <f t="shared" si="2"/>
        <v>46164</v>
      </c>
      <c r="D28" s="75">
        <v>0.375</v>
      </c>
      <c r="E28" s="74">
        <f t="shared" si="5"/>
        <v>46165</v>
      </c>
      <c r="F28" s="75">
        <v>0.375</v>
      </c>
      <c r="G28" s="76">
        <f t="shared" si="6"/>
        <v>1</v>
      </c>
      <c r="H28" s="200">
        <f t="shared" si="3"/>
        <v>704042.77</v>
      </c>
      <c r="I28" s="77">
        <v>704799.91</v>
      </c>
      <c r="J28" s="77">
        <f t="shared" si="11"/>
        <v>757.14000000001397</v>
      </c>
      <c r="K28" s="91">
        <f t="shared" si="12"/>
        <v>31.547500000000582</v>
      </c>
      <c r="L28" s="101"/>
    </row>
    <row r="29" spans="1:14">
      <c r="A29" s="78">
        <f t="shared" si="13"/>
        <v>23</v>
      </c>
      <c r="B29" s="74">
        <f t="shared" si="13"/>
        <v>46165</v>
      </c>
      <c r="C29" s="74">
        <f t="shared" si="2"/>
        <v>46165</v>
      </c>
      <c r="D29" s="75">
        <v>0.375</v>
      </c>
      <c r="E29" s="74">
        <f t="shared" si="5"/>
        <v>46166</v>
      </c>
      <c r="F29" s="75">
        <v>0.375</v>
      </c>
      <c r="G29" s="76">
        <f t="shared" si="6"/>
        <v>1</v>
      </c>
      <c r="H29" s="200">
        <f t="shared" si="3"/>
        <v>704799.91</v>
      </c>
      <c r="I29" s="77">
        <v>705573.49</v>
      </c>
      <c r="J29" s="77">
        <f t="shared" si="11"/>
        <v>773.57999999995809</v>
      </c>
      <c r="K29" s="91">
        <f t="shared" si="12"/>
        <v>32.232499999998254</v>
      </c>
      <c r="L29" s="101"/>
    </row>
    <row r="30" spans="1:14">
      <c r="A30" s="78">
        <f t="shared" si="13"/>
        <v>24</v>
      </c>
      <c r="B30" s="74">
        <f t="shared" si="13"/>
        <v>46166</v>
      </c>
      <c r="C30" s="74">
        <f t="shared" si="2"/>
        <v>46166</v>
      </c>
      <c r="D30" s="75">
        <v>0.375</v>
      </c>
      <c r="E30" s="74">
        <f t="shared" si="5"/>
        <v>46167</v>
      </c>
      <c r="F30" s="75">
        <v>0.375</v>
      </c>
      <c r="G30" s="76">
        <f t="shared" si="6"/>
        <v>1</v>
      </c>
      <c r="H30" s="200">
        <f t="shared" si="3"/>
        <v>705573.49</v>
      </c>
      <c r="I30" s="77">
        <v>706084.1</v>
      </c>
      <c r="J30" s="77">
        <f t="shared" si="11"/>
        <v>510.60999999998603</v>
      </c>
      <c r="K30" s="91">
        <f t="shared" si="12"/>
        <v>21.275416666666086</v>
      </c>
      <c r="L30" s="101"/>
    </row>
    <row r="31" spans="1:14">
      <c r="A31" s="78">
        <f t="shared" si="13"/>
        <v>25</v>
      </c>
      <c r="B31" s="74">
        <f t="shared" si="13"/>
        <v>46167</v>
      </c>
      <c r="C31" s="74">
        <f t="shared" si="2"/>
        <v>46167</v>
      </c>
      <c r="D31" s="75">
        <v>0.375</v>
      </c>
      <c r="E31" s="74">
        <f t="shared" si="5"/>
        <v>46168</v>
      </c>
      <c r="F31" s="75">
        <v>0.375</v>
      </c>
      <c r="G31" s="76">
        <f t="shared" si="6"/>
        <v>1</v>
      </c>
      <c r="H31" s="200">
        <f t="shared" si="3"/>
        <v>706084.1</v>
      </c>
      <c r="I31" s="77">
        <v>707069.38</v>
      </c>
      <c r="J31" s="77">
        <f t="shared" si="11"/>
        <v>985.28000000002794</v>
      </c>
      <c r="K31" s="91">
        <f t="shared" si="12"/>
        <v>41.0533333333345</v>
      </c>
      <c r="L31" s="101"/>
    </row>
    <row r="32" spans="1:14">
      <c r="A32" s="78">
        <f t="shared" si="13"/>
        <v>26</v>
      </c>
      <c r="B32" s="74">
        <f t="shared" si="13"/>
        <v>46168</v>
      </c>
      <c r="C32" s="74">
        <f t="shared" si="2"/>
        <v>46168</v>
      </c>
      <c r="D32" s="75">
        <v>0.375</v>
      </c>
      <c r="E32" s="74">
        <f t="shared" si="5"/>
        <v>46169</v>
      </c>
      <c r="F32" s="75">
        <v>0.375</v>
      </c>
      <c r="G32" s="76">
        <f t="shared" si="6"/>
        <v>1</v>
      </c>
      <c r="H32" s="200">
        <f t="shared" si="3"/>
        <v>707069.38</v>
      </c>
      <c r="I32" s="77">
        <v>707768.11</v>
      </c>
      <c r="J32" s="77">
        <f t="shared" si="11"/>
        <v>698.72999999998137</v>
      </c>
      <c r="K32" s="91">
        <f t="shared" si="12"/>
        <v>29.113749999999225</v>
      </c>
      <c r="L32" s="101"/>
    </row>
    <row r="33" spans="1:12">
      <c r="A33" s="78">
        <f t="shared" si="13"/>
        <v>27</v>
      </c>
      <c r="B33" s="74">
        <f t="shared" si="13"/>
        <v>46169</v>
      </c>
      <c r="C33" s="74">
        <f t="shared" si="2"/>
        <v>46169</v>
      </c>
      <c r="D33" s="75">
        <v>0.375</v>
      </c>
      <c r="E33" s="74">
        <f t="shared" si="5"/>
        <v>46170</v>
      </c>
      <c r="F33" s="75">
        <v>0.375</v>
      </c>
      <c r="G33" s="76">
        <f t="shared" si="6"/>
        <v>1</v>
      </c>
      <c r="H33" s="200">
        <f t="shared" si="3"/>
        <v>707768.11</v>
      </c>
      <c r="I33" s="200">
        <v>708392.88</v>
      </c>
      <c r="J33" s="77">
        <f t="shared" si="11"/>
        <v>624.77000000001863</v>
      </c>
      <c r="K33" s="91">
        <f t="shared" si="12"/>
        <v>26.032083333334111</v>
      </c>
      <c r="L33" s="101"/>
    </row>
    <row r="34" spans="1:12">
      <c r="A34" s="78">
        <f t="shared" si="13"/>
        <v>28</v>
      </c>
      <c r="B34" s="74">
        <f t="shared" si="13"/>
        <v>46170</v>
      </c>
      <c r="C34" s="74">
        <f t="shared" si="2"/>
        <v>46170</v>
      </c>
      <c r="D34" s="75">
        <v>0.375</v>
      </c>
      <c r="E34" s="74">
        <f t="shared" si="5"/>
        <v>46171</v>
      </c>
      <c r="F34" s="75">
        <v>0.375</v>
      </c>
      <c r="G34" s="76">
        <f t="shared" si="6"/>
        <v>1</v>
      </c>
      <c r="H34" s="200">
        <f t="shared" si="3"/>
        <v>708392.88</v>
      </c>
      <c r="I34" s="200">
        <v>709696.02</v>
      </c>
      <c r="J34" s="77">
        <f t="shared" si="11"/>
        <v>1303.140000000014</v>
      </c>
      <c r="K34" s="91">
        <f t="shared" si="12"/>
        <v>54.297500000000582</v>
      </c>
      <c r="L34" s="101"/>
    </row>
    <row r="35" spans="1:12">
      <c r="A35" s="78">
        <f t="shared" si="13"/>
        <v>29</v>
      </c>
      <c r="B35" s="74">
        <f t="shared" si="13"/>
        <v>46171</v>
      </c>
      <c r="C35" s="74">
        <f t="shared" si="2"/>
        <v>46171</v>
      </c>
      <c r="D35" s="75">
        <v>0.375</v>
      </c>
      <c r="E35" s="74">
        <f t="shared" si="5"/>
        <v>46172</v>
      </c>
      <c r="F35" s="75">
        <v>0.375</v>
      </c>
      <c r="G35" s="76">
        <f t="shared" si="6"/>
        <v>1</v>
      </c>
      <c r="H35" s="200">
        <f t="shared" si="3"/>
        <v>709696.02</v>
      </c>
      <c r="I35" s="200">
        <v>710575.9</v>
      </c>
      <c r="J35" s="77">
        <f t="shared" si="11"/>
        <v>879.88000000000466</v>
      </c>
      <c r="K35" s="91">
        <f t="shared" si="12"/>
        <v>36.661666666666861</v>
      </c>
      <c r="L35" s="101"/>
    </row>
    <row r="36" spans="1:12">
      <c r="A36" s="78">
        <f t="shared" si="13"/>
        <v>30</v>
      </c>
      <c r="B36" s="74">
        <f t="shared" si="13"/>
        <v>46172</v>
      </c>
      <c r="C36" s="74">
        <f t="shared" si="2"/>
        <v>46172</v>
      </c>
      <c r="D36" s="75">
        <v>0.375</v>
      </c>
      <c r="E36" s="74">
        <f t="shared" si="5"/>
        <v>46173</v>
      </c>
      <c r="F36" s="75">
        <v>0.375</v>
      </c>
      <c r="G36" s="76">
        <f t="shared" si="6"/>
        <v>1</v>
      </c>
      <c r="H36" s="200">
        <f t="shared" si="3"/>
        <v>710575.9</v>
      </c>
      <c r="I36" s="200">
        <v>711245.07</v>
      </c>
      <c r="J36" s="77">
        <f t="shared" si="11"/>
        <v>669.16999999992549</v>
      </c>
      <c r="K36" s="91">
        <f t="shared" si="12"/>
        <v>27.882083333330229</v>
      </c>
      <c r="L36" s="101"/>
    </row>
    <row r="37" spans="1:12">
      <c r="A37" s="78">
        <f t="shared" si="13"/>
        <v>31</v>
      </c>
      <c r="B37" s="74">
        <f t="shared" si="13"/>
        <v>46173</v>
      </c>
      <c r="C37" s="74">
        <f t="shared" ref="C37" si="14">B37</f>
        <v>46173</v>
      </c>
      <c r="D37" s="75">
        <v>0.375</v>
      </c>
      <c r="E37" s="74">
        <f t="shared" ref="E37" si="15">C37+1</f>
        <v>46174</v>
      </c>
      <c r="F37" s="75">
        <v>0.375</v>
      </c>
      <c r="G37" s="76">
        <f t="shared" ref="G37" si="16">IFERROR(((E37-C37)+(F37-D37)),"")</f>
        <v>1</v>
      </c>
      <c r="H37" s="200">
        <f t="shared" si="3"/>
        <v>711245.07</v>
      </c>
      <c r="I37" s="200">
        <v>711632.93</v>
      </c>
      <c r="J37" s="77">
        <f t="shared" ref="J37" si="17">I37-H37</f>
        <v>387.86000000010245</v>
      </c>
      <c r="K37" s="91">
        <f t="shared" ref="K37" si="18">J37/24</f>
        <v>16.160833333337603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22340.760000000009</v>
      </c>
      <c r="K39" s="93">
        <f>AVERAGE(K7:K38)</f>
        <v>30.027903225806458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0.96864203954214378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A00-000000000000}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0"/>
  <sheetViews>
    <sheetView zoomScale="80" zoomScaleNormal="80" workbookViewId="0">
      <pane xSplit="3" ySplit="6" topLeftCell="D19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47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37.894999999999222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0.375</v>
      </c>
      <c r="E7" s="73">
        <f>C7+1</f>
        <v>46144</v>
      </c>
      <c r="F7" s="199">
        <v>0.375</v>
      </c>
      <c r="G7" s="76">
        <f>IFERROR(((E7-C7)+(F7-D7)),"")</f>
        <v>1</v>
      </c>
      <c r="H7" s="200">
        <v>886773.9</v>
      </c>
      <c r="I7" s="200">
        <v>887638.79</v>
      </c>
      <c r="J7" s="77">
        <f t="shared" ref="J7:J12" si="0">I7-H7</f>
        <v>864.89000000001397</v>
      </c>
      <c r="K7" s="91">
        <f t="shared" ref="K7:K12" si="1">J7/24</f>
        <v>36.037083333333918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0.375</v>
      </c>
      <c r="E8" s="74">
        <f>C8+1</f>
        <v>46145</v>
      </c>
      <c r="F8" s="75">
        <v>0.375</v>
      </c>
      <c r="G8" s="76">
        <f>IFERROR(((E8-C8)+(F8-D8)),"")</f>
        <v>1</v>
      </c>
      <c r="H8" s="77">
        <f t="shared" ref="H8:H37" si="3">I7</f>
        <v>887638.79</v>
      </c>
      <c r="I8" s="77">
        <v>888434.58</v>
      </c>
      <c r="J8" s="77">
        <f t="shared" si="0"/>
        <v>795.78999999992084</v>
      </c>
      <c r="K8" s="91">
        <f t="shared" si="1"/>
        <v>33.157916666663368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0.375</v>
      </c>
      <c r="E9" s="74">
        <f t="shared" ref="E9:E36" si="6">C9+1</f>
        <v>46146</v>
      </c>
      <c r="F9" s="75">
        <v>0.375</v>
      </c>
      <c r="G9" s="76">
        <f>IFERROR(((E9-C9)+(F9-D9)),"")</f>
        <v>1</v>
      </c>
      <c r="H9" s="77">
        <f t="shared" si="3"/>
        <v>888434.58</v>
      </c>
      <c r="I9" s="77">
        <v>889222.22</v>
      </c>
      <c r="J9" s="77">
        <f t="shared" si="0"/>
        <v>787.64000000001397</v>
      </c>
      <c r="K9" s="91">
        <f t="shared" si="1"/>
        <v>32.818333333333918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0.375</v>
      </c>
      <c r="E10" s="74">
        <f t="shared" si="6"/>
        <v>46147</v>
      </c>
      <c r="F10" s="75">
        <v>0.375</v>
      </c>
      <c r="G10" s="76">
        <f>IFERROR(((E10-C10)+(F10-D10)),"")</f>
        <v>1</v>
      </c>
      <c r="H10" s="77">
        <f t="shared" si="3"/>
        <v>889222.22</v>
      </c>
      <c r="I10" s="77">
        <v>890064.16</v>
      </c>
      <c r="J10" s="77">
        <f t="shared" si="0"/>
        <v>841.94000000006054</v>
      </c>
      <c r="K10" s="91">
        <f t="shared" si="1"/>
        <v>35.080833333335853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0.375</v>
      </c>
      <c r="E11" s="74">
        <f t="shared" si="6"/>
        <v>46148</v>
      </c>
      <c r="F11" s="75">
        <v>0.375</v>
      </c>
      <c r="G11" s="76">
        <f t="shared" ref="G11:G36" si="7">IFERROR(((E11-C11)+(F11-D11)),"")</f>
        <v>1</v>
      </c>
      <c r="H11" s="77">
        <f t="shared" si="3"/>
        <v>890064.16</v>
      </c>
      <c r="I11" s="77">
        <v>890908.76</v>
      </c>
      <c r="J11" s="77">
        <f t="shared" si="0"/>
        <v>844.59999999997672</v>
      </c>
      <c r="K11" s="91">
        <f t="shared" si="1"/>
        <v>35.191666666665697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0.375</v>
      </c>
      <c r="E12" s="74">
        <f t="shared" si="6"/>
        <v>46149</v>
      </c>
      <c r="F12" s="75">
        <v>0.375</v>
      </c>
      <c r="G12" s="76">
        <f t="shared" si="7"/>
        <v>1</v>
      </c>
      <c r="H12" s="77">
        <f t="shared" si="3"/>
        <v>890908.76</v>
      </c>
      <c r="I12" s="77">
        <v>891707.88</v>
      </c>
      <c r="J12" s="77">
        <f t="shared" si="0"/>
        <v>799.11999999999534</v>
      </c>
      <c r="K12" s="91">
        <f t="shared" si="1"/>
        <v>33.296666666666475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0.375</v>
      </c>
      <c r="E13" s="74">
        <f t="shared" si="6"/>
        <v>46150</v>
      </c>
      <c r="F13" s="75">
        <v>0.375</v>
      </c>
      <c r="G13" s="76">
        <f t="shared" si="7"/>
        <v>1</v>
      </c>
      <c r="H13" s="77">
        <f t="shared" si="3"/>
        <v>891707.88</v>
      </c>
      <c r="I13" s="77">
        <v>892539.35</v>
      </c>
      <c r="J13" s="77">
        <f t="shared" ref="J13" si="8">I13-H13</f>
        <v>831.46999999997206</v>
      </c>
      <c r="K13" s="91">
        <f t="shared" ref="K13" si="9">J13/24</f>
        <v>34.644583333332172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0.375</v>
      </c>
      <c r="E14" s="74">
        <f t="shared" si="6"/>
        <v>46151</v>
      </c>
      <c r="F14" s="75">
        <v>0.375</v>
      </c>
      <c r="G14" s="76">
        <f t="shared" si="7"/>
        <v>1</v>
      </c>
      <c r="H14" s="77">
        <f t="shared" si="3"/>
        <v>892539.35</v>
      </c>
      <c r="I14" s="77">
        <v>893344.05</v>
      </c>
      <c r="J14" s="77">
        <f t="shared" ref="J14" si="10">I14-H14</f>
        <v>804.70000000006985</v>
      </c>
      <c r="K14" s="91">
        <f t="shared" ref="K14" si="11">J14/24</f>
        <v>33.529166666669575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0.375</v>
      </c>
      <c r="E15" s="74">
        <f t="shared" si="6"/>
        <v>46152</v>
      </c>
      <c r="F15" s="75">
        <v>0.375</v>
      </c>
      <c r="G15" s="76">
        <f t="shared" si="7"/>
        <v>1</v>
      </c>
      <c r="H15" s="77">
        <f t="shared" si="3"/>
        <v>893344.05</v>
      </c>
      <c r="I15" s="77">
        <v>894087.6</v>
      </c>
      <c r="J15" s="77">
        <f t="shared" ref="J15:J36" si="12">I15-H15</f>
        <v>743.54999999993015</v>
      </c>
      <c r="K15" s="91">
        <f t="shared" ref="K15:K36" si="13">J15/24</f>
        <v>30.98124999999709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0.375</v>
      </c>
      <c r="E16" s="74">
        <f t="shared" si="6"/>
        <v>46153</v>
      </c>
      <c r="F16" s="75">
        <v>0.375</v>
      </c>
      <c r="G16" s="76">
        <f t="shared" si="7"/>
        <v>1</v>
      </c>
      <c r="H16" s="77">
        <f t="shared" si="3"/>
        <v>894087.6</v>
      </c>
      <c r="I16" s="77">
        <v>894850.91</v>
      </c>
      <c r="J16" s="77">
        <f t="shared" si="12"/>
        <v>763.31000000005588</v>
      </c>
      <c r="K16" s="91">
        <f t="shared" si="13"/>
        <v>31.80458333333566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0.375</v>
      </c>
      <c r="E17" s="74">
        <f t="shared" si="6"/>
        <v>46154</v>
      </c>
      <c r="F17" s="75">
        <v>0.375</v>
      </c>
      <c r="G17" s="76">
        <f t="shared" si="7"/>
        <v>1</v>
      </c>
      <c r="H17" s="77">
        <f t="shared" si="3"/>
        <v>894850.91</v>
      </c>
      <c r="I17" s="77">
        <v>895653.45</v>
      </c>
      <c r="J17" s="77">
        <f t="shared" si="12"/>
        <v>802.53999999992084</v>
      </c>
      <c r="K17" s="91">
        <f t="shared" si="13"/>
        <v>33.439166666663368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0.375</v>
      </c>
      <c r="E18" s="74">
        <f t="shared" si="6"/>
        <v>46155</v>
      </c>
      <c r="F18" s="75">
        <v>0.375</v>
      </c>
      <c r="G18" s="76">
        <f t="shared" si="7"/>
        <v>1</v>
      </c>
      <c r="H18" s="77">
        <f t="shared" si="3"/>
        <v>895653.45</v>
      </c>
      <c r="I18" s="77">
        <v>896463.8</v>
      </c>
      <c r="J18" s="77">
        <f t="shared" si="12"/>
        <v>810.35000000009313</v>
      </c>
      <c r="K18" s="91">
        <f t="shared" si="13"/>
        <v>33.764583333337214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0.375</v>
      </c>
      <c r="E19" s="74">
        <f t="shared" si="6"/>
        <v>46156</v>
      </c>
      <c r="F19" s="75">
        <v>0.375</v>
      </c>
      <c r="G19" s="76">
        <f t="shared" si="7"/>
        <v>1</v>
      </c>
      <c r="H19" s="77">
        <f t="shared" si="3"/>
        <v>896463.8</v>
      </c>
      <c r="I19" s="77">
        <v>897340.94</v>
      </c>
      <c r="J19" s="77">
        <f t="shared" si="12"/>
        <v>877.13999999989755</v>
      </c>
      <c r="K19" s="91">
        <f t="shared" si="13"/>
        <v>36.547499999995729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0.375</v>
      </c>
      <c r="E20" s="74">
        <f t="shared" si="6"/>
        <v>46157</v>
      </c>
      <c r="F20" s="75">
        <v>0.375</v>
      </c>
      <c r="G20" s="76">
        <f t="shared" si="7"/>
        <v>1</v>
      </c>
      <c r="H20" s="77">
        <f t="shared" si="3"/>
        <v>897340.94</v>
      </c>
      <c r="I20" s="77">
        <v>898138.64</v>
      </c>
      <c r="J20" s="77">
        <f t="shared" si="12"/>
        <v>797.70000000006985</v>
      </c>
      <c r="K20" s="91">
        <f t="shared" si="13"/>
        <v>33.23750000000291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0.375</v>
      </c>
      <c r="E21" s="74">
        <f t="shared" si="6"/>
        <v>46158</v>
      </c>
      <c r="F21" s="75">
        <v>0.375</v>
      </c>
      <c r="G21" s="76">
        <f t="shared" si="7"/>
        <v>1</v>
      </c>
      <c r="H21" s="77">
        <f t="shared" si="3"/>
        <v>898138.64</v>
      </c>
      <c r="I21" s="77">
        <v>899001.75</v>
      </c>
      <c r="J21" s="77">
        <f t="shared" si="12"/>
        <v>863.10999999998603</v>
      </c>
      <c r="K21" s="91">
        <f t="shared" si="13"/>
        <v>35.962916666666082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0.375</v>
      </c>
      <c r="E22" s="74">
        <f t="shared" si="6"/>
        <v>46159</v>
      </c>
      <c r="F22" s="75">
        <v>0.375</v>
      </c>
      <c r="G22" s="76">
        <f t="shared" si="7"/>
        <v>1</v>
      </c>
      <c r="H22" s="77">
        <f t="shared" si="3"/>
        <v>899001.75</v>
      </c>
      <c r="I22" s="77">
        <v>899727.09</v>
      </c>
      <c r="J22" s="77">
        <f t="shared" si="12"/>
        <v>725.3399999999674</v>
      </c>
      <c r="K22" s="91">
        <f t="shared" si="13"/>
        <v>30.222499999998643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0.375</v>
      </c>
      <c r="E23" s="74">
        <f t="shared" si="6"/>
        <v>46160</v>
      </c>
      <c r="F23" s="75">
        <v>0.375</v>
      </c>
      <c r="G23" s="76">
        <f t="shared" si="7"/>
        <v>1</v>
      </c>
      <c r="H23" s="77">
        <f t="shared" si="3"/>
        <v>899727.09</v>
      </c>
      <c r="I23" s="77">
        <v>900481.69</v>
      </c>
      <c r="J23" s="77">
        <f t="shared" si="12"/>
        <v>754.59999999997672</v>
      </c>
      <c r="K23" s="91">
        <f t="shared" si="13"/>
        <v>31.441666666665697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0.375</v>
      </c>
      <c r="E24" s="74">
        <f t="shared" si="6"/>
        <v>46161</v>
      </c>
      <c r="F24" s="75">
        <v>0.375</v>
      </c>
      <c r="G24" s="76">
        <f t="shared" si="7"/>
        <v>1</v>
      </c>
      <c r="H24" s="77">
        <f t="shared" si="3"/>
        <v>900481.69</v>
      </c>
      <c r="I24" s="77">
        <v>901324.1</v>
      </c>
      <c r="J24" s="77">
        <f t="shared" si="12"/>
        <v>842.4100000000326</v>
      </c>
      <c r="K24" s="91">
        <f t="shared" si="13"/>
        <v>35.100416666668025</v>
      </c>
      <c r="L24" s="101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0.375</v>
      </c>
      <c r="E25" s="74">
        <f t="shared" si="6"/>
        <v>46162</v>
      </c>
      <c r="F25" s="75">
        <v>0.375</v>
      </c>
      <c r="G25" s="76">
        <f t="shared" si="7"/>
        <v>1</v>
      </c>
      <c r="H25" s="77">
        <f t="shared" si="3"/>
        <v>901324.1</v>
      </c>
      <c r="I25" s="77">
        <v>902094.69</v>
      </c>
      <c r="J25" s="77">
        <f t="shared" si="12"/>
        <v>770.5899999999674</v>
      </c>
      <c r="K25" s="91">
        <f t="shared" si="13"/>
        <v>32.107916666665311</v>
      </c>
      <c r="L25" s="101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0.375</v>
      </c>
      <c r="E26" s="74">
        <f t="shared" si="6"/>
        <v>46163</v>
      </c>
      <c r="F26" s="75">
        <v>0.375</v>
      </c>
      <c r="G26" s="76">
        <f t="shared" si="7"/>
        <v>1</v>
      </c>
      <c r="H26" s="77">
        <f t="shared" si="3"/>
        <v>902094.69</v>
      </c>
      <c r="I26" s="77">
        <v>902717.19</v>
      </c>
      <c r="J26" s="77">
        <f t="shared" si="12"/>
        <v>622.5</v>
      </c>
      <c r="K26" s="91">
        <f t="shared" si="13"/>
        <v>25.9375</v>
      </c>
      <c r="L26" s="101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0.375</v>
      </c>
      <c r="E27" s="74">
        <f t="shared" si="6"/>
        <v>46164</v>
      </c>
      <c r="F27" s="75">
        <v>0.375</v>
      </c>
      <c r="G27" s="76">
        <f t="shared" si="7"/>
        <v>1</v>
      </c>
      <c r="H27" s="77">
        <f t="shared" si="3"/>
        <v>902717.19</v>
      </c>
      <c r="I27" s="77">
        <v>903414.86</v>
      </c>
      <c r="J27" s="77">
        <f t="shared" si="12"/>
        <v>697.67000000004191</v>
      </c>
      <c r="K27" s="91">
        <f t="shared" si="13"/>
        <v>29.069583333335078</v>
      </c>
      <c r="L27" s="101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0.375</v>
      </c>
      <c r="E28" s="74">
        <f t="shared" si="6"/>
        <v>46165</v>
      </c>
      <c r="F28" s="75">
        <v>0.375</v>
      </c>
      <c r="G28" s="76">
        <f t="shared" si="7"/>
        <v>1</v>
      </c>
      <c r="H28" s="77">
        <f t="shared" si="3"/>
        <v>903414.86</v>
      </c>
      <c r="I28" s="77">
        <v>904324.34</v>
      </c>
      <c r="J28" s="77">
        <f t="shared" si="12"/>
        <v>909.47999999998137</v>
      </c>
      <c r="K28" s="91">
        <f t="shared" si="13"/>
        <v>37.894999999999222</v>
      </c>
      <c r="L28" s="101"/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0.375</v>
      </c>
      <c r="E29" s="74">
        <f t="shared" si="6"/>
        <v>46166</v>
      </c>
      <c r="F29" s="75">
        <v>0.375</v>
      </c>
      <c r="G29" s="76">
        <f t="shared" si="7"/>
        <v>1</v>
      </c>
      <c r="H29" s="77">
        <f t="shared" si="3"/>
        <v>904324.34</v>
      </c>
      <c r="I29" s="77">
        <v>905195.52000000002</v>
      </c>
      <c r="J29" s="77">
        <f t="shared" si="12"/>
        <v>871.18000000005122</v>
      </c>
      <c r="K29" s="91">
        <f t="shared" si="13"/>
        <v>36.299166666668803</v>
      </c>
      <c r="L29" s="101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0.375</v>
      </c>
      <c r="E30" s="74">
        <f t="shared" si="6"/>
        <v>46167</v>
      </c>
      <c r="F30" s="75">
        <v>0.375</v>
      </c>
      <c r="G30" s="76">
        <f t="shared" si="7"/>
        <v>1</v>
      </c>
      <c r="H30" s="77">
        <f t="shared" si="3"/>
        <v>905195.52000000002</v>
      </c>
      <c r="I30" s="77">
        <v>905941.11</v>
      </c>
      <c r="J30" s="77">
        <f t="shared" si="12"/>
        <v>745.5899999999674</v>
      </c>
      <c r="K30" s="91">
        <f t="shared" si="13"/>
        <v>31.066249999998643</v>
      </c>
      <c r="L30" s="101"/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0.375</v>
      </c>
      <c r="E31" s="74">
        <f t="shared" si="6"/>
        <v>46168</v>
      </c>
      <c r="F31" s="75">
        <v>0.375</v>
      </c>
      <c r="G31" s="76">
        <f t="shared" si="7"/>
        <v>1</v>
      </c>
      <c r="H31" s="77">
        <f t="shared" si="3"/>
        <v>905941.11</v>
      </c>
      <c r="I31" s="77">
        <v>906688.69</v>
      </c>
      <c r="J31" s="77">
        <f t="shared" si="12"/>
        <v>747.57999999995809</v>
      </c>
      <c r="K31" s="91">
        <f t="shared" si="13"/>
        <v>31.149166666664922</v>
      </c>
      <c r="L31" s="101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0.375</v>
      </c>
      <c r="E32" s="74">
        <f t="shared" si="6"/>
        <v>46169</v>
      </c>
      <c r="F32" s="75">
        <v>0.375</v>
      </c>
      <c r="G32" s="76">
        <f t="shared" si="7"/>
        <v>1</v>
      </c>
      <c r="H32" s="77">
        <f t="shared" si="3"/>
        <v>906688.69</v>
      </c>
      <c r="I32" s="77">
        <v>907236.87</v>
      </c>
      <c r="J32" s="77">
        <f t="shared" si="12"/>
        <v>548.18000000005122</v>
      </c>
      <c r="K32" s="91">
        <f t="shared" si="13"/>
        <v>22.840833333335468</v>
      </c>
      <c r="L32" s="101"/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0.375</v>
      </c>
      <c r="E33" s="74">
        <f t="shared" si="6"/>
        <v>46170</v>
      </c>
      <c r="F33" s="75">
        <v>0.375</v>
      </c>
      <c r="G33" s="76">
        <f t="shared" si="7"/>
        <v>1</v>
      </c>
      <c r="H33" s="77">
        <f t="shared" si="3"/>
        <v>907236.87</v>
      </c>
      <c r="I33" s="200">
        <v>907906.55</v>
      </c>
      <c r="J33" s="77">
        <f t="shared" si="12"/>
        <v>669.68000000005122</v>
      </c>
      <c r="K33" s="91">
        <f t="shared" si="13"/>
        <v>27.903333333335468</v>
      </c>
      <c r="L33" s="101"/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0.375</v>
      </c>
      <c r="E34" s="74">
        <f t="shared" si="6"/>
        <v>46171</v>
      </c>
      <c r="F34" s="75">
        <v>0.375</v>
      </c>
      <c r="G34" s="76">
        <f t="shared" si="7"/>
        <v>1</v>
      </c>
      <c r="H34" s="77">
        <f t="shared" si="3"/>
        <v>907906.55</v>
      </c>
      <c r="I34" s="200">
        <v>908693.98</v>
      </c>
      <c r="J34" s="77">
        <f t="shared" si="12"/>
        <v>787.42999999993481</v>
      </c>
      <c r="K34" s="91">
        <f t="shared" si="13"/>
        <v>32.809583333330615</v>
      </c>
      <c r="L34" s="101"/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0.375</v>
      </c>
      <c r="E35" s="74">
        <f t="shared" si="6"/>
        <v>46172</v>
      </c>
      <c r="F35" s="75">
        <v>0.375</v>
      </c>
      <c r="G35" s="76">
        <f t="shared" si="7"/>
        <v>1</v>
      </c>
      <c r="H35" s="77">
        <f t="shared" si="3"/>
        <v>908693.98</v>
      </c>
      <c r="I35" s="200">
        <v>909422.28</v>
      </c>
      <c r="J35" s="77">
        <f t="shared" si="12"/>
        <v>728.30000000004657</v>
      </c>
      <c r="K35" s="91">
        <f t="shared" si="13"/>
        <v>30.345833333335275</v>
      </c>
      <c r="L35" s="101"/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0.375</v>
      </c>
      <c r="E36" s="74">
        <f t="shared" si="6"/>
        <v>46173</v>
      </c>
      <c r="F36" s="75">
        <v>0.375</v>
      </c>
      <c r="G36" s="76">
        <f t="shared" si="7"/>
        <v>1</v>
      </c>
      <c r="H36" s="77">
        <f t="shared" si="3"/>
        <v>909422.28</v>
      </c>
      <c r="I36" s="200">
        <v>910068.17</v>
      </c>
      <c r="J36" s="77">
        <f t="shared" si="12"/>
        <v>645.89000000001397</v>
      </c>
      <c r="K36" s="91">
        <f t="shared" si="13"/>
        <v>26.912083333333914</v>
      </c>
      <c r="L36" s="101"/>
    </row>
    <row r="37" spans="1:12">
      <c r="A37" s="78">
        <f t="shared" si="14"/>
        <v>31</v>
      </c>
      <c r="B37" s="74">
        <f t="shared" si="14"/>
        <v>46173</v>
      </c>
      <c r="C37" s="74">
        <f t="shared" ref="C37" si="15">B37</f>
        <v>46173</v>
      </c>
      <c r="D37" s="75">
        <f t="shared" si="5"/>
        <v>0.375</v>
      </c>
      <c r="E37" s="74">
        <f t="shared" ref="E37" si="16">C37+1</f>
        <v>46174</v>
      </c>
      <c r="F37" s="75">
        <v>0.375</v>
      </c>
      <c r="G37" s="76">
        <f t="shared" ref="G37" si="17">IFERROR(((E37-C37)+(F37-D37)),"")</f>
        <v>1</v>
      </c>
      <c r="H37" s="77">
        <f t="shared" si="3"/>
        <v>910068.17</v>
      </c>
      <c r="I37" s="200">
        <v>910621.69</v>
      </c>
      <c r="J37" s="77">
        <f t="shared" ref="J37" si="18">I37-H37</f>
        <v>553.51999999990221</v>
      </c>
      <c r="K37" s="91">
        <f t="shared" ref="K37" si="19">J37/24</f>
        <v>23.063333333329258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23847.789999999921</v>
      </c>
      <c r="K39" s="93">
        <f>AVERAGE(K7:K38)</f>
        <v>32.053481182795593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1.0339832639611481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7" priority="1" operator="equal">
      <formula>"APC"</formula>
    </cfRule>
  </conditionalFormatting>
  <hyperlinks>
    <hyperlink ref="L2" location="'Summary sales'!A1" display="SUMMARY" xr:uid="{00000000-0004-0000-2B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0"/>
  <sheetViews>
    <sheetView workbookViewId="0">
      <pane ySplit="7" topLeftCell="A26" activePane="bottomLeft" state="frozen"/>
      <selection pane="bottomLeft" activeCell="H37" sqref="H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32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62.125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0.33333333333333298</v>
      </c>
      <c r="E7" s="73">
        <f>C7+1</f>
        <v>46144</v>
      </c>
      <c r="F7" s="75">
        <v>0.33333333333333298</v>
      </c>
      <c r="G7" s="76">
        <f>IFERROR(((E7-C7)+(F7-D7)),"")</f>
        <v>1</v>
      </c>
      <c r="H7" s="200">
        <v>633663.37</v>
      </c>
      <c r="I7" s="200">
        <v>634937.07999999996</v>
      </c>
      <c r="J7" s="77">
        <f t="shared" ref="J7:J12" si="0">I7-H7</f>
        <v>1273.7099999999627</v>
      </c>
      <c r="K7" s="91">
        <f t="shared" ref="K7:K12" si="1">J7/24</f>
        <v>53.07124999999845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v>0.33333333333333298</v>
      </c>
      <c r="E8" s="74">
        <f>C8+1</f>
        <v>46145</v>
      </c>
      <c r="F8" s="75">
        <v>0.33333333333333298</v>
      </c>
      <c r="G8" s="76">
        <f>IFERROR(((E8-C8)+(F8-D8)),"")</f>
        <v>1</v>
      </c>
      <c r="H8" s="77">
        <f t="shared" ref="H8:H36" si="3">I7</f>
        <v>634937.07999999996</v>
      </c>
      <c r="I8" s="200">
        <v>636136.03</v>
      </c>
      <c r="J8" s="77">
        <f t="shared" si="0"/>
        <v>1198.9500000000698</v>
      </c>
      <c r="K8" s="91">
        <f t="shared" si="1"/>
        <v>49.95625000000291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v>0.33333333333333298</v>
      </c>
      <c r="E9" s="74">
        <f t="shared" ref="E9:E36" si="5">C9+1</f>
        <v>46146</v>
      </c>
      <c r="F9" s="75">
        <v>0.33333333333333298</v>
      </c>
      <c r="G9" s="76">
        <f>IFERROR(((E9-C9)+(F9-D9)),"")</f>
        <v>1</v>
      </c>
      <c r="H9" s="77">
        <f t="shared" si="3"/>
        <v>636136.03</v>
      </c>
      <c r="I9" s="77">
        <v>637407.65</v>
      </c>
      <c r="J9" s="77">
        <f t="shared" si="0"/>
        <v>1271.6199999999953</v>
      </c>
      <c r="K9" s="91">
        <f t="shared" si="1"/>
        <v>52.984166666666475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v>0.33333333333333298</v>
      </c>
      <c r="E10" s="74">
        <f t="shared" si="5"/>
        <v>46147</v>
      </c>
      <c r="F10" s="75">
        <v>0.33333333333333298</v>
      </c>
      <c r="G10" s="76">
        <f>IFERROR(((E10-C10)+(F10-D10)),"")</f>
        <v>1</v>
      </c>
      <c r="H10" s="77">
        <f t="shared" si="3"/>
        <v>637407.65</v>
      </c>
      <c r="I10" s="77">
        <v>638761.62</v>
      </c>
      <c r="J10" s="77">
        <f t="shared" si="0"/>
        <v>1353.9699999999721</v>
      </c>
      <c r="K10" s="91">
        <f t="shared" si="1"/>
        <v>56.4154166666655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v>0.33333333333333298</v>
      </c>
      <c r="E11" s="74">
        <f t="shared" si="5"/>
        <v>46148</v>
      </c>
      <c r="F11" s="75">
        <v>0.33333333333333298</v>
      </c>
      <c r="G11" s="76">
        <f t="shared" ref="G11:G36" si="6">IFERROR(((E11-C11)+(F11-D11)),"")</f>
        <v>1</v>
      </c>
      <c r="H11" s="77">
        <f t="shared" si="3"/>
        <v>638761.62</v>
      </c>
      <c r="I11" s="77">
        <v>640252.62</v>
      </c>
      <c r="J11" s="77">
        <f t="shared" si="0"/>
        <v>1491</v>
      </c>
      <c r="K11" s="91">
        <f t="shared" si="1"/>
        <v>62.125</v>
      </c>
      <c r="L11" s="36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v>0.33333333333333298</v>
      </c>
      <c r="E12" s="74">
        <f t="shared" si="5"/>
        <v>46149</v>
      </c>
      <c r="F12" s="75">
        <v>0.33333333333333298</v>
      </c>
      <c r="G12" s="76">
        <f t="shared" si="6"/>
        <v>1</v>
      </c>
      <c r="H12" s="77">
        <f t="shared" si="3"/>
        <v>640252.62</v>
      </c>
      <c r="I12" s="77">
        <v>641545.62</v>
      </c>
      <c r="J12" s="77">
        <f t="shared" si="0"/>
        <v>1293</v>
      </c>
      <c r="K12" s="91">
        <f t="shared" si="1"/>
        <v>53.875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v>0.33333333333333298</v>
      </c>
      <c r="E13" s="74">
        <f t="shared" si="5"/>
        <v>46150</v>
      </c>
      <c r="F13" s="75">
        <v>0.33333333333333298</v>
      </c>
      <c r="G13" s="76">
        <f t="shared" si="6"/>
        <v>1</v>
      </c>
      <c r="H13" s="77">
        <f t="shared" si="3"/>
        <v>641545.62</v>
      </c>
      <c r="I13" s="77">
        <v>642868.44999999995</v>
      </c>
      <c r="J13" s="77">
        <f t="shared" ref="J13" si="7">I13-H13</f>
        <v>1322.8299999999581</v>
      </c>
      <c r="K13" s="91">
        <f t="shared" ref="K13" si="8">J13/24</f>
        <v>55.117916666664918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v>0.33333333333333298</v>
      </c>
      <c r="E14" s="74">
        <f t="shared" si="5"/>
        <v>46151</v>
      </c>
      <c r="F14" s="75">
        <v>0.33333333333333298</v>
      </c>
      <c r="G14" s="76">
        <f t="shared" si="6"/>
        <v>1</v>
      </c>
      <c r="H14" s="77">
        <f t="shared" si="3"/>
        <v>642868.44999999995</v>
      </c>
      <c r="I14" s="77">
        <v>644098.59</v>
      </c>
      <c r="J14" s="77">
        <f t="shared" ref="J14" si="9">I14-H14</f>
        <v>1230.140000000014</v>
      </c>
      <c r="K14" s="91">
        <f t="shared" ref="K14" si="10">J14/24</f>
        <v>51.255833333333918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v>0.33333333333333298</v>
      </c>
      <c r="E15" s="74">
        <f t="shared" si="5"/>
        <v>46152</v>
      </c>
      <c r="F15" s="75">
        <v>0.33333333333333298</v>
      </c>
      <c r="G15" s="76">
        <f t="shared" si="6"/>
        <v>1</v>
      </c>
      <c r="H15" s="77">
        <f t="shared" si="3"/>
        <v>644098.59</v>
      </c>
      <c r="I15" s="77">
        <v>645218.19999999995</v>
      </c>
      <c r="J15" s="77">
        <f t="shared" ref="J15:J36" si="11">I15-H15</f>
        <v>1119.609999999986</v>
      </c>
      <c r="K15" s="91">
        <f t="shared" ref="K15:K36" si="12">J15/24</f>
        <v>46.650416666666082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v>0.33333333333333298</v>
      </c>
      <c r="E16" s="74">
        <f t="shared" si="5"/>
        <v>46153</v>
      </c>
      <c r="F16" s="75">
        <v>0.33333333333333298</v>
      </c>
      <c r="G16" s="76">
        <f t="shared" si="6"/>
        <v>1</v>
      </c>
      <c r="H16" s="77">
        <f t="shared" si="3"/>
        <v>645218.19999999995</v>
      </c>
      <c r="I16" s="77">
        <v>646331.11</v>
      </c>
      <c r="J16" s="77">
        <f t="shared" si="11"/>
        <v>1112.9100000000326</v>
      </c>
      <c r="K16" s="91">
        <f t="shared" si="12"/>
        <v>46.371250000001361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v>0.33333333333333298</v>
      </c>
      <c r="E17" s="74">
        <f t="shared" si="5"/>
        <v>46154</v>
      </c>
      <c r="F17" s="75">
        <v>0.33333333333333298</v>
      </c>
      <c r="G17" s="76">
        <f t="shared" si="6"/>
        <v>1</v>
      </c>
      <c r="H17" s="77">
        <f t="shared" si="3"/>
        <v>646331.11</v>
      </c>
      <c r="I17" s="77">
        <v>647634.37</v>
      </c>
      <c r="J17" s="77">
        <f t="shared" si="11"/>
        <v>1303.2600000000093</v>
      </c>
      <c r="K17" s="91">
        <f t="shared" si="12"/>
        <v>54.302500000000386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v>0.33333333333333298</v>
      </c>
      <c r="E18" s="74">
        <f t="shared" si="5"/>
        <v>46155</v>
      </c>
      <c r="F18" s="75">
        <v>0.33333333333333298</v>
      </c>
      <c r="G18" s="76">
        <f t="shared" si="6"/>
        <v>1</v>
      </c>
      <c r="H18" s="77">
        <f t="shared" si="3"/>
        <v>647634.37</v>
      </c>
      <c r="I18" s="77">
        <v>648865.29</v>
      </c>
      <c r="J18" s="77">
        <f t="shared" si="11"/>
        <v>1230.9200000000419</v>
      </c>
      <c r="K18" s="91">
        <f t="shared" si="12"/>
        <v>51.288333333335082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v>0.33333333333333298</v>
      </c>
      <c r="E19" s="74">
        <f t="shared" si="5"/>
        <v>46156</v>
      </c>
      <c r="F19" s="75">
        <v>0.33333333333333298</v>
      </c>
      <c r="G19" s="76">
        <f t="shared" si="6"/>
        <v>1</v>
      </c>
      <c r="H19" s="77">
        <f t="shared" si="3"/>
        <v>648865.29</v>
      </c>
      <c r="I19" s="77">
        <v>650147.88</v>
      </c>
      <c r="J19" s="77">
        <f t="shared" si="11"/>
        <v>1282.5899999999674</v>
      </c>
      <c r="K19" s="91">
        <f t="shared" si="12"/>
        <v>53.441249999998639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v>0.33333333333333298</v>
      </c>
      <c r="E20" s="74">
        <f t="shared" si="5"/>
        <v>46157</v>
      </c>
      <c r="F20" s="75">
        <v>0.33333333333333298</v>
      </c>
      <c r="G20" s="76">
        <f t="shared" si="6"/>
        <v>1</v>
      </c>
      <c r="H20" s="77">
        <f t="shared" si="3"/>
        <v>650147.88</v>
      </c>
      <c r="I20" s="77">
        <v>651392.35</v>
      </c>
      <c r="J20" s="77">
        <f t="shared" si="11"/>
        <v>1244.4699999999721</v>
      </c>
      <c r="K20" s="91">
        <f t="shared" si="12"/>
        <v>51.8529166666655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v>0.33333333333333298</v>
      </c>
      <c r="E21" s="74">
        <f t="shared" si="5"/>
        <v>46158</v>
      </c>
      <c r="F21" s="75">
        <v>0.33333333333333298</v>
      </c>
      <c r="G21" s="76">
        <f t="shared" si="6"/>
        <v>1</v>
      </c>
      <c r="H21" s="77">
        <f t="shared" si="3"/>
        <v>651392.35</v>
      </c>
      <c r="I21" s="77">
        <v>652667.96</v>
      </c>
      <c r="J21" s="77">
        <f t="shared" si="11"/>
        <v>1275.609999999986</v>
      </c>
      <c r="K21" s="91">
        <f t="shared" si="12"/>
        <v>53.150416666666082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v>0.33333333333333298</v>
      </c>
      <c r="E22" s="74">
        <f t="shared" si="5"/>
        <v>46159</v>
      </c>
      <c r="F22" s="75">
        <v>0.33333333333333298</v>
      </c>
      <c r="G22" s="76">
        <f t="shared" si="6"/>
        <v>1</v>
      </c>
      <c r="H22" s="77">
        <f t="shared" si="3"/>
        <v>652667.96</v>
      </c>
      <c r="I22" s="200">
        <v>653913.51</v>
      </c>
      <c r="J22" s="77">
        <f t="shared" si="11"/>
        <v>1245.5500000000466</v>
      </c>
      <c r="K22" s="91">
        <f t="shared" si="12"/>
        <v>51.897916666668607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v>0.33333333333333298</v>
      </c>
      <c r="E23" s="74">
        <f t="shared" si="5"/>
        <v>46160</v>
      </c>
      <c r="F23" s="75">
        <v>0.33333333333333298</v>
      </c>
      <c r="G23" s="76">
        <f t="shared" si="6"/>
        <v>1</v>
      </c>
      <c r="H23" s="77">
        <f t="shared" si="3"/>
        <v>653913.51</v>
      </c>
      <c r="I23" s="77">
        <v>655090.36</v>
      </c>
      <c r="J23" s="77">
        <f t="shared" si="11"/>
        <v>1176.8499999999767</v>
      </c>
      <c r="K23" s="91">
        <f t="shared" si="12"/>
        <v>49.035416666665697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v>0.33333333333333298</v>
      </c>
      <c r="E24" s="74">
        <f t="shared" si="5"/>
        <v>46161</v>
      </c>
      <c r="F24" s="75">
        <v>0.33333333333333298</v>
      </c>
      <c r="G24" s="76">
        <f t="shared" si="6"/>
        <v>1</v>
      </c>
      <c r="H24" s="77">
        <f t="shared" si="3"/>
        <v>655090.36</v>
      </c>
      <c r="I24" s="77">
        <v>656435.22</v>
      </c>
      <c r="J24" s="77">
        <f t="shared" si="11"/>
        <v>1344.859999999986</v>
      </c>
      <c r="K24" s="91">
        <f t="shared" si="12"/>
        <v>56.035833333332754</v>
      </c>
      <c r="L24" s="101"/>
    </row>
    <row r="25" spans="1:14">
      <c r="A25" s="78">
        <f t="shared" ref="A25:B37" si="13">A24+1</f>
        <v>19</v>
      </c>
      <c r="B25" s="74">
        <f t="shared" si="13"/>
        <v>46161</v>
      </c>
      <c r="C25" s="74">
        <f t="shared" si="2"/>
        <v>46161</v>
      </c>
      <c r="D25" s="75">
        <v>0.33333333333333298</v>
      </c>
      <c r="E25" s="74">
        <f t="shared" si="5"/>
        <v>46162</v>
      </c>
      <c r="F25" s="75">
        <v>0.33333333333333298</v>
      </c>
      <c r="G25" s="76">
        <f t="shared" si="6"/>
        <v>1</v>
      </c>
      <c r="H25" s="77">
        <f t="shared" si="3"/>
        <v>656435.22</v>
      </c>
      <c r="I25" s="77">
        <v>657569.27</v>
      </c>
      <c r="J25" s="77">
        <f t="shared" si="11"/>
        <v>1134.0500000000466</v>
      </c>
      <c r="K25" s="91">
        <f t="shared" si="12"/>
        <v>47.252083333335271</v>
      </c>
      <c r="L25" s="101"/>
    </row>
    <row r="26" spans="1:14">
      <c r="A26" s="78">
        <f t="shared" si="13"/>
        <v>20</v>
      </c>
      <c r="B26" s="74">
        <f t="shared" si="13"/>
        <v>46162</v>
      </c>
      <c r="C26" s="74">
        <f t="shared" si="2"/>
        <v>46162</v>
      </c>
      <c r="D26" s="75">
        <v>0.33333333333333298</v>
      </c>
      <c r="E26" s="74">
        <f t="shared" si="5"/>
        <v>46163</v>
      </c>
      <c r="F26" s="75">
        <v>0.33333333333333298</v>
      </c>
      <c r="G26" s="76">
        <f t="shared" si="6"/>
        <v>1</v>
      </c>
      <c r="H26" s="77">
        <f t="shared" si="3"/>
        <v>657569.27</v>
      </c>
      <c r="I26" s="77">
        <v>658975.43999999994</v>
      </c>
      <c r="J26" s="77">
        <f t="shared" si="11"/>
        <v>1406.1699999999255</v>
      </c>
      <c r="K26" s="91">
        <f t="shared" si="12"/>
        <v>58.590416666663565</v>
      </c>
      <c r="L26" s="101"/>
    </row>
    <row r="27" spans="1:14">
      <c r="A27" s="78">
        <f t="shared" si="13"/>
        <v>21</v>
      </c>
      <c r="B27" s="74">
        <f t="shared" si="13"/>
        <v>46163</v>
      </c>
      <c r="C27" s="74">
        <f t="shared" si="2"/>
        <v>46163</v>
      </c>
      <c r="D27" s="75">
        <v>0.33333333333333298</v>
      </c>
      <c r="E27" s="74">
        <f t="shared" si="5"/>
        <v>46164</v>
      </c>
      <c r="F27" s="75">
        <v>0.33333333333333298</v>
      </c>
      <c r="G27" s="76">
        <f t="shared" si="6"/>
        <v>1</v>
      </c>
      <c r="H27" s="77">
        <f t="shared" si="3"/>
        <v>658975.43999999994</v>
      </c>
      <c r="I27" s="77">
        <v>660240.28</v>
      </c>
      <c r="J27" s="77">
        <f t="shared" si="11"/>
        <v>1264.8400000000838</v>
      </c>
      <c r="K27" s="91">
        <f t="shared" si="12"/>
        <v>52.701666666670157</v>
      </c>
      <c r="L27" s="101"/>
    </row>
    <row r="28" spans="1:14">
      <c r="A28" s="78">
        <f t="shared" si="13"/>
        <v>22</v>
      </c>
      <c r="B28" s="74">
        <f t="shared" si="13"/>
        <v>46164</v>
      </c>
      <c r="C28" s="74">
        <f t="shared" si="2"/>
        <v>46164</v>
      </c>
      <c r="D28" s="75">
        <v>0.33333333333333298</v>
      </c>
      <c r="E28" s="74">
        <f t="shared" si="5"/>
        <v>46165</v>
      </c>
      <c r="F28" s="75">
        <v>0.33333333333333298</v>
      </c>
      <c r="G28" s="76">
        <f t="shared" si="6"/>
        <v>1</v>
      </c>
      <c r="H28" s="77">
        <f t="shared" si="3"/>
        <v>660240.28</v>
      </c>
      <c r="I28" s="77">
        <v>661532.59</v>
      </c>
      <c r="J28" s="77">
        <f t="shared" si="11"/>
        <v>1292.3099999999395</v>
      </c>
      <c r="K28" s="91">
        <f t="shared" si="12"/>
        <v>53.846249999997475</v>
      </c>
      <c r="L28" s="101"/>
    </row>
    <row r="29" spans="1:14">
      <c r="A29" s="78">
        <f t="shared" si="13"/>
        <v>23</v>
      </c>
      <c r="B29" s="74">
        <f t="shared" si="13"/>
        <v>46165</v>
      </c>
      <c r="C29" s="74">
        <f t="shared" si="2"/>
        <v>46165</v>
      </c>
      <c r="D29" s="75">
        <v>0.33333333333333298</v>
      </c>
      <c r="E29" s="74">
        <f t="shared" si="5"/>
        <v>46166</v>
      </c>
      <c r="F29" s="75">
        <v>0.33333333333333298</v>
      </c>
      <c r="G29" s="76">
        <f t="shared" si="6"/>
        <v>1</v>
      </c>
      <c r="H29" s="77">
        <f t="shared" si="3"/>
        <v>661532.59</v>
      </c>
      <c r="I29" s="77">
        <v>662837.31000000006</v>
      </c>
      <c r="J29" s="77">
        <f t="shared" si="11"/>
        <v>1304.7200000000885</v>
      </c>
      <c r="K29" s="91">
        <f t="shared" si="12"/>
        <v>54.363333333337017</v>
      </c>
      <c r="L29" s="101"/>
    </row>
    <row r="30" spans="1:14">
      <c r="A30" s="78">
        <f t="shared" si="13"/>
        <v>24</v>
      </c>
      <c r="B30" s="74">
        <f t="shared" si="13"/>
        <v>46166</v>
      </c>
      <c r="C30" s="74">
        <f t="shared" si="2"/>
        <v>46166</v>
      </c>
      <c r="D30" s="75">
        <v>0.33333333333333298</v>
      </c>
      <c r="E30" s="74">
        <f t="shared" si="5"/>
        <v>46167</v>
      </c>
      <c r="F30" s="75">
        <v>0.33333333333333298</v>
      </c>
      <c r="G30" s="76">
        <f t="shared" si="6"/>
        <v>1</v>
      </c>
      <c r="H30" s="77">
        <f t="shared" si="3"/>
        <v>662837.31000000006</v>
      </c>
      <c r="I30" s="77">
        <v>664115.56000000006</v>
      </c>
      <c r="J30" s="77">
        <f t="shared" si="11"/>
        <v>1278.25</v>
      </c>
      <c r="K30" s="91">
        <f t="shared" si="12"/>
        <v>53.260416666666664</v>
      </c>
      <c r="L30" s="101"/>
    </row>
    <row r="31" spans="1:14">
      <c r="A31" s="78">
        <f t="shared" si="13"/>
        <v>25</v>
      </c>
      <c r="B31" s="74">
        <f t="shared" si="13"/>
        <v>46167</v>
      </c>
      <c r="C31" s="74">
        <f t="shared" si="2"/>
        <v>46167</v>
      </c>
      <c r="D31" s="75">
        <v>0.33333333333333298</v>
      </c>
      <c r="E31" s="74">
        <f t="shared" si="5"/>
        <v>46168</v>
      </c>
      <c r="F31" s="75">
        <v>0.33333333333333298</v>
      </c>
      <c r="G31" s="76">
        <f t="shared" si="6"/>
        <v>1</v>
      </c>
      <c r="H31" s="77">
        <f t="shared" si="3"/>
        <v>664115.56000000006</v>
      </c>
      <c r="I31" s="77">
        <v>665487.15</v>
      </c>
      <c r="J31" s="77">
        <f t="shared" si="11"/>
        <v>1371.5899999999674</v>
      </c>
      <c r="K31" s="91">
        <f t="shared" si="12"/>
        <v>57.149583333331975</v>
      </c>
      <c r="L31" s="101"/>
    </row>
    <row r="32" spans="1:14">
      <c r="A32" s="78">
        <f t="shared" si="13"/>
        <v>26</v>
      </c>
      <c r="B32" s="74">
        <f t="shared" si="13"/>
        <v>46168</v>
      </c>
      <c r="C32" s="74">
        <f t="shared" si="2"/>
        <v>46168</v>
      </c>
      <c r="D32" s="75">
        <v>0.33333333333333298</v>
      </c>
      <c r="E32" s="74">
        <f t="shared" si="5"/>
        <v>46169</v>
      </c>
      <c r="F32" s="75">
        <v>0.33333333333333298</v>
      </c>
      <c r="G32" s="76">
        <f t="shared" si="6"/>
        <v>1</v>
      </c>
      <c r="H32" s="77">
        <f t="shared" si="3"/>
        <v>665487.15</v>
      </c>
      <c r="I32" s="77">
        <v>666892.89</v>
      </c>
      <c r="J32" s="77">
        <f t="shared" si="11"/>
        <v>1405.7399999999907</v>
      </c>
      <c r="K32" s="91">
        <f t="shared" si="12"/>
        <v>58.572499999999614</v>
      </c>
      <c r="L32" s="101"/>
    </row>
    <row r="33" spans="1:12">
      <c r="A33" s="78">
        <f t="shared" si="13"/>
        <v>27</v>
      </c>
      <c r="B33" s="74">
        <f t="shared" si="13"/>
        <v>46169</v>
      </c>
      <c r="C33" s="74">
        <f t="shared" si="2"/>
        <v>46169</v>
      </c>
      <c r="D33" s="75">
        <v>0.33333333333333298</v>
      </c>
      <c r="E33" s="74">
        <f t="shared" si="5"/>
        <v>46170</v>
      </c>
      <c r="F33" s="75">
        <v>0.33333333333333298</v>
      </c>
      <c r="G33" s="76">
        <f t="shared" si="6"/>
        <v>1</v>
      </c>
      <c r="H33" s="77">
        <f t="shared" si="3"/>
        <v>666892.89</v>
      </c>
      <c r="I33" s="200">
        <v>668251.64</v>
      </c>
      <c r="J33" s="77">
        <f t="shared" si="11"/>
        <v>1358.75</v>
      </c>
      <c r="K33" s="91">
        <f t="shared" si="12"/>
        <v>56.614583333333336</v>
      </c>
      <c r="L33" s="101"/>
    </row>
    <row r="34" spans="1:12">
      <c r="A34" s="78">
        <f t="shared" si="13"/>
        <v>28</v>
      </c>
      <c r="B34" s="74">
        <f t="shared" si="13"/>
        <v>46170</v>
      </c>
      <c r="C34" s="74">
        <f t="shared" si="2"/>
        <v>46170</v>
      </c>
      <c r="D34" s="75">
        <v>0.33333333333333298</v>
      </c>
      <c r="E34" s="74">
        <f t="shared" si="5"/>
        <v>46171</v>
      </c>
      <c r="F34" s="75">
        <v>0.33333333333333298</v>
      </c>
      <c r="G34" s="76">
        <f t="shared" si="6"/>
        <v>1</v>
      </c>
      <c r="H34" s="77">
        <f t="shared" si="3"/>
        <v>668251.64</v>
      </c>
      <c r="I34" s="200">
        <v>669591.29</v>
      </c>
      <c r="J34" s="77">
        <f t="shared" si="11"/>
        <v>1339.6500000000233</v>
      </c>
      <c r="K34" s="91">
        <f t="shared" si="12"/>
        <v>55.818750000000968</v>
      </c>
      <c r="L34" s="101"/>
    </row>
    <row r="35" spans="1:12">
      <c r="A35" s="78">
        <f t="shared" si="13"/>
        <v>29</v>
      </c>
      <c r="B35" s="74">
        <f t="shared" si="13"/>
        <v>46171</v>
      </c>
      <c r="C35" s="74">
        <f t="shared" si="2"/>
        <v>46171</v>
      </c>
      <c r="D35" s="75">
        <v>0.33333333333333298</v>
      </c>
      <c r="E35" s="74">
        <f t="shared" si="5"/>
        <v>46172</v>
      </c>
      <c r="F35" s="75">
        <v>0.33333333333333298</v>
      </c>
      <c r="G35" s="76">
        <f t="shared" si="6"/>
        <v>1</v>
      </c>
      <c r="H35" s="77">
        <f t="shared" si="3"/>
        <v>669591.29</v>
      </c>
      <c r="I35" s="200">
        <v>670895.06999999995</v>
      </c>
      <c r="J35" s="77">
        <f t="shared" si="11"/>
        <v>1303.7799999999115</v>
      </c>
      <c r="K35" s="91">
        <f t="shared" si="12"/>
        <v>54.324166666662983</v>
      </c>
      <c r="L35" s="101"/>
    </row>
    <row r="36" spans="1:12">
      <c r="A36" s="78">
        <f t="shared" si="13"/>
        <v>30</v>
      </c>
      <c r="B36" s="74">
        <f t="shared" si="13"/>
        <v>46172</v>
      </c>
      <c r="C36" s="74">
        <f t="shared" si="2"/>
        <v>46172</v>
      </c>
      <c r="D36" s="75">
        <v>0.33333333333333298</v>
      </c>
      <c r="E36" s="74">
        <f t="shared" si="5"/>
        <v>46173</v>
      </c>
      <c r="F36" s="75">
        <v>0.33333333333333298</v>
      </c>
      <c r="G36" s="76">
        <f t="shared" si="6"/>
        <v>1</v>
      </c>
      <c r="H36" s="77">
        <f t="shared" si="3"/>
        <v>670895.06999999995</v>
      </c>
      <c r="I36" s="200">
        <v>672180.16</v>
      </c>
      <c r="J36" s="77">
        <f t="shared" si="11"/>
        <v>1285.0900000000838</v>
      </c>
      <c r="K36" s="91">
        <f t="shared" si="12"/>
        <v>53.545416666670157</v>
      </c>
      <c r="L36" s="101"/>
    </row>
    <row r="37" spans="1:12">
      <c r="A37" s="78">
        <f t="shared" si="13"/>
        <v>31</v>
      </c>
      <c r="B37" s="74">
        <f t="shared" si="13"/>
        <v>46173</v>
      </c>
      <c r="C37" s="74">
        <f t="shared" ref="C37" si="14">B37</f>
        <v>46173</v>
      </c>
      <c r="D37" s="75">
        <v>0.33333333333333298</v>
      </c>
      <c r="E37" s="74">
        <f t="shared" ref="E37" si="15">C37+1</f>
        <v>46174</v>
      </c>
      <c r="F37" s="75">
        <v>0.33333333333333298</v>
      </c>
      <c r="G37" s="76">
        <f t="shared" ref="G37" si="16">IFERROR(((E37-C37)+(F37-D37)),"")</f>
        <v>1</v>
      </c>
      <c r="H37" s="77">
        <f t="shared" ref="H37" si="17">I36</f>
        <v>672180.16</v>
      </c>
      <c r="I37" s="200">
        <v>673556.37</v>
      </c>
      <c r="J37" s="77">
        <f t="shared" ref="J37" si="18">I37-H37</f>
        <v>1376.2099999999627</v>
      </c>
      <c r="K37" s="91">
        <f t="shared" ref="K37" si="19">J37/24</f>
        <v>57.342083333331779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39893</v>
      </c>
      <c r="K39" s="93">
        <f>AVERAGE(K7:K38)</f>
        <v>53.619623655913983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1.7296652792230318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C00-000000000000}"/>
  </hyperlinks>
  <pageMargins left="0.7" right="0.7" top="0.75" bottom="0.75" header="0.3" footer="0.3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8" width="10" style="1" customWidth="1"/>
    <col min="9" max="10" width="10.33203125" style="1" customWidth="1"/>
    <col min="11" max="11" width="13.44140625" style="4" customWidth="1"/>
    <col min="12" max="12" width="9.109375" style="1"/>
    <col min="13" max="13" width="36.6640625" style="1" customWidth="1"/>
    <col min="14" max="16384" width="9.109375" style="1"/>
  </cols>
  <sheetData>
    <row r="1" spans="1:13">
      <c r="B1" s="5"/>
      <c r="C1" s="6" t="s">
        <v>145</v>
      </c>
      <c r="D1" s="5"/>
      <c r="E1" s="5"/>
      <c r="F1" s="5"/>
      <c r="G1" s="5"/>
      <c r="H1" s="5"/>
      <c r="I1" s="5"/>
      <c r="J1" s="5"/>
      <c r="K1" s="29"/>
      <c r="L1" s="5"/>
      <c r="M1" s="5"/>
    </row>
    <row r="2" spans="1:13">
      <c r="B2" s="5"/>
      <c r="C2" s="6" t="s">
        <v>175</v>
      </c>
      <c r="D2" s="5"/>
      <c r="E2" s="5"/>
      <c r="F2" s="5"/>
      <c r="G2" s="5"/>
      <c r="H2" s="5"/>
      <c r="I2" s="5"/>
      <c r="J2" s="5"/>
      <c r="K2" s="29"/>
      <c r="L2" s="5"/>
      <c r="M2" s="98" t="s">
        <v>147</v>
      </c>
    </row>
    <row r="3" spans="1:13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29"/>
      <c r="L3" s="5"/>
      <c r="M3" s="5"/>
    </row>
    <row r="4" spans="1:13">
      <c r="B4" s="8"/>
      <c r="C4" s="8" t="e">
        <f>#REF!</f>
        <v>#REF!</v>
      </c>
      <c r="D4" s="5"/>
      <c r="E4" s="5"/>
      <c r="F4" s="5"/>
      <c r="G4" s="5"/>
      <c r="H4" s="5"/>
      <c r="I4" s="5"/>
      <c r="J4" s="5"/>
      <c r="K4" s="29" t="s">
        <v>148</v>
      </c>
      <c r="L4" s="28">
        <f>MAX(L7:L38)</f>
        <v>0</v>
      </c>
      <c r="M4" s="5"/>
    </row>
    <row r="5" spans="1:13" ht="15.75" customHeight="1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06" t="s">
        <v>152</v>
      </c>
      <c r="I5" s="706"/>
      <c r="J5" s="729" t="s">
        <v>176</v>
      </c>
      <c r="K5" s="731" t="s">
        <v>153</v>
      </c>
      <c r="L5" s="710" t="s">
        <v>154</v>
      </c>
      <c r="M5" s="704" t="s">
        <v>155</v>
      </c>
    </row>
    <row r="6" spans="1:13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11" t="s">
        <v>150</v>
      </c>
      <c r="J6" s="730"/>
      <c r="K6" s="732"/>
      <c r="L6" s="711"/>
      <c r="M6" s="705"/>
    </row>
    <row r="7" spans="1:13">
      <c r="A7" s="72">
        <v>1</v>
      </c>
      <c r="B7" s="73" t="e">
        <f>C4</f>
        <v>#REF!</v>
      </c>
      <c r="C7" s="74" t="e">
        <f>B7</f>
        <v>#REF!</v>
      </c>
      <c r="D7" s="75">
        <v>0</v>
      </c>
      <c r="E7" s="74" t="e">
        <f>C7+1</f>
        <v>#REF!</v>
      </c>
      <c r="F7" s="75">
        <v>0</v>
      </c>
      <c r="G7" s="76" t="str">
        <f>IFERROR(((E7-C7)+(F7-D7)),"")</f>
        <v/>
      </c>
      <c r="H7" s="200"/>
      <c r="I7" s="200"/>
      <c r="J7" s="154">
        <f>300.15/288.71</f>
        <v>1.0396245367323611</v>
      </c>
      <c r="K7" s="77">
        <f>(I7-H7)/J7</f>
        <v>0</v>
      </c>
      <c r="L7" s="91">
        <f t="shared" ref="L7:L11" si="0">K7/24</f>
        <v>0</v>
      </c>
      <c r="M7" s="99" t="s">
        <v>177</v>
      </c>
    </row>
    <row r="8" spans="1:13">
      <c r="A8" s="78">
        <f>A7+1</f>
        <v>2</v>
      </c>
      <c r="B8" s="74" t="e">
        <f>E7</f>
        <v>#REF!</v>
      </c>
      <c r="C8" s="74" t="e">
        <f>B8</f>
        <v>#REF!</v>
      </c>
      <c r="D8" s="75">
        <f>F7</f>
        <v>0</v>
      </c>
      <c r="E8" s="74" t="e">
        <f t="shared" ref="E8:E34" si="1">C8+1</f>
        <v>#REF!</v>
      </c>
      <c r="F8" s="75">
        <v>0</v>
      </c>
      <c r="G8" s="76" t="str">
        <f t="shared" ref="G8:G34" si="2">IFERROR(((E8-C8)+(F8-D8)),"")</f>
        <v/>
      </c>
      <c r="H8" s="200"/>
      <c r="I8" s="200"/>
      <c r="J8" s="77">
        <f t="shared" ref="J8:J37" si="3">300.15/288.71</f>
        <v>1.0396245367323611</v>
      </c>
      <c r="K8" s="77">
        <f t="shared" ref="K8:K11" si="4">(I8-H8)/J8</f>
        <v>0</v>
      </c>
      <c r="L8" s="91">
        <f t="shared" si="0"/>
        <v>0</v>
      </c>
      <c r="M8" s="213" t="s">
        <v>177</v>
      </c>
    </row>
    <row r="9" spans="1:13">
      <c r="A9" s="78">
        <f t="shared" ref="A9:B24" si="5">A8+1</f>
        <v>3</v>
      </c>
      <c r="B9" s="74" t="e">
        <f t="shared" si="5"/>
        <v>#REF!</v>
      </c>
      <c r="C9" s="74" t="e">
        <f t="shared" ref="C9:C34" si="6">B9</f>
        <v>#REF!</v>
      </c>
      <c r="D9" s="75">
        <f t="shared" ref="D9:D34" si="7">F8</f>
        <v>0</v>
      </c>
      <c r="E9" s="74" t="e">
        <f t="shared" si="1"/>
        <v>#REF!</v>
      </c>
      <c r="F9" s="75">
        <v>0</v>
      </c>
      <c r="G9" s="76" t="str">
        <f t="shared" si="2"/>
        <v/>
      </c>
      <c r="H9" s="200"/>
      <c r="I9" s="200"/>
      <c r="J9" s="77">
        <f t="shared" si="3"/>
        <v>1.0396245367323611</v>
      </c>
      <c r="K9" s="77">
        <f t="shared" si="4"/>
        <v>0</v>
      </c>
      <c r="L9" s="91">
        <f t="shared" si="0"/>
        <v>0</v>
      </c>
      <c r="M9" s="213" t="s">
        <v>177</v>
      </c>
    </row>
    <row r="10" spans="1:13">
      <c r="A10" s="78">
        <f t="shared" si="5"/>
        <v>4</v>
      </c>
      <c r="B10" s="74" t="e">
        <f t="shared" si="5"/>
        <v>#REF!</v>
      </c>
      <c r="C10" s="74" t="e">
        <f t="shared" si="6"/>
        <v>#REF!</v>
      </c>
      <c r="D10" s="75">
        <f t="shared" si="7"/>
        <v>0</v>
      </c>
      <c r="E10" s="74" t="e">
        <f t="shared" si="1"/>
        <v>#REF!</v>
      </c>
      <c r="F10" s="75">
        <v>0</v>
      </c>
      <c r="G10" s="76" t="str">
        <f t="shared" si="2"/>
        <v/>
      </c>
      <c r="H10" s="200"/>
      <c r="I10" s="200"/>
      <c r="J10" s="77">
        <f t="shared" si="3"/>
        <v>1.0396245367323611</v>
      </c>
      <c r="K10" s="77">
        <f t="shared" si="4"/>
        <v>0</v>
      </c>
      <c r="L10" s="91">
        <f t="shared" si="0"/>
        <v>0</v>
      </c>
      <c r="M10" s="213" t="s">
        <v>177</v>
      </c>
    </row>
    <row r="11" spans="1:13">
      <c r="A11" s="78">
        <f t="shared" si="5"/>
        <v>5</v>
      </c>
      <c r="B11" s="74" t="e">
        <f t="shared" si="5"/>
        <v>#REF!</v>
      </c>
      <c r="C11" s="74" t="e">
        <f t="shared" si="6"/>
        <v>#REF!</v>
      </c>
      <c r="D11" s="75">
        <f t="shared" si="7"/>
        <v>0</v>
      </c>
      <c r="E11" s="74" t="e">
        <f t="shared" si="1"/>
        <v>#REF!</v>
      </c>
      <c r="F11" s="75">
        <v>0</v>
      </c>
      <c r="G11" s="76" t="str">
        <f t="shared" si="2"/>
        <v/>
      </c>
      <c r="H11" s="200"/>
      <c r="I11" s="200"/>
      <c r="J11" s="77">
        <f t="shared" si="3"/>
        <v>1.0396245367323611</v>
      </c>
      <c r="K11" s="77">
        <f t="shared" si="4"/>
        <v>0</v>
      </c>
      <c r="L11" s="91">
        <f t="shared" si="0"/>
        <v>0</v>
      </c>
      <c r="M11" s="213" t="s">
        <v>177</v>
      </c>
    </row>
    <row r="12" spans="1:13">
      <c r="A12" s="78">
        <f t="shared" si="5"/>
        <v>6</v>
      </c>
      <c r="B12" s="74" t="e">
        <f t="shared" si="5"/>
        <v>#REF!</v>
      </c>
      <c r="C12" s="74" t="e">
        <f t="shared" si="6"/>
        <v>#REF!</v>
      </c>
      <c r="D12" s="75">
        <f t="shared" si="7"/>
        <v>0</v>
      </c>
      <c r="E12" s="74" t="e">
        <f t="shared" si="1"/>
        <v>#REF!</v>
      </c>
      <c r="F12" s="75">
        <v>0</v>
      </c>
      <c r="G12" s="76" t="str">
        <f t="shared" si="2"/>
        <v/>
      </c>
      <c r="H12" s="200"/>
      <c r="I12" s="200"/>
      <c r="J12" s="77">
        <f t="shared" si="3"/>
        <v>1.0396245367323611</v>
      </c>
      <c r="K12" s="77">
        <f t="shared" ref="K12" si="8">(I12-H12)/J12</f>
        <v>0</v>
      </c>
      <c r="L12" s="91">
        <f t="shared" ref="L12" si="9">K12/24</f>
        <v>0</v>
      </c>
      <c r="M12" s="213" t="s">
        <v>177</v>
      </c>
    </row>
    <row r="13" spans="1:13">
      <c r="A13" s="78">
        <f t="shared" si="5"/>
        <v>7</v>
      </c>
      <c r="B13" s="74" t="e">
        <f t="shared" si="5"/>
        <v>#REF!</v>
      </c>
      <c r="C13" s="74" t="e">
        <f t="shared" si="6"/>
        <v>#REF!</v>
      </c>
      <c r="D13" s="75">
        <f t="shared" si="7"/>
        <v>0</v>
      </c>
      <c r="E13" s="74" t="e">
        <f t="shared" si="1"/>
        <v>#REF!</v>
      </c>
      <c r="F13" s="75">
        <v>0</v>
      </c>
      <c r="G13" s="76" t="str">
        <f t="shared" si="2"/>
        <v/>
      </c>
      <c r="H13" s="200"/>
      <c r="I13" s="200"/>
      <c r="J13" s="77">
        <f t="shared" si="3"/>
        <v>1.0396245367323611</v>
      </c>
      <c r="K13" s="77">
        <f t="shared" ref="K13" si="10">(I13-H13)/J13</f>
        <v>0</v>
      </c>
      <c r="L13" s="91">
        <f t="shared" ref="L13" si="11">K13/24</f>
        <v>0</v>
      </c>
      <c r="M13" s="213" t="s">
        <v>177</v>
      </c>
    </row>
    <row r="14" spans="1:13">
      <c r="A14" s="78">
        <f t="shared" si="5"/>
        <v>8</v>
      </c>
      <c r="B14" s="74" t="e">
        <f t="shared" si="5"/>
        <v>#REF!</v>
      </c>
      <c r="C14" s="74" t="e">
        <f t="shared" si="6"/>
        <v>#REF!</v>
      </c>
      <c r="D14" s="75">
        <f t="shared" si="7"/>
        <v>0</v>
      </c>
      <c r="E14" s="74" t="e">
        <f t="shared" si="1"/>
        <v>#REF!</v>
      </c>
      <c r="F14" s="75">
        <v>0</v>
      </c>
      <c r="G14" s="76" t="str">
        <f t="shared" si="2"/>
        <v/>
      </c>
      <c r="H14" s="200"/>
      <c r="I14" s="200"/>
      <c r="J14" s="77">
        <f t="shared" si="3"/>
        <v>1.0396245367323611</v>
      </c>
      <c r="K14" s="77">
        <f t="shared" ref="K14" si="12">(I14-H14)/J14</f>
        <v>0</v>
      </c>
      <c r="L14" s="91">
        <f t="shared" ref="L14" si="13">K14/24</f>
        <v>0</v>
      </c>
      <c r="M14" s="213" t="s">
        <v>177</v>
      </c>
    </row>
    <row r="15" spans="1:13">
      <c r="A15" s="78">
        <f t="shared" si="5"/>
        <v>9</v>
      </c>
      <c r="B15" s="74" t="e">
        <f t="shared" si="5"/>
        <v>#REF!</v>
      </c>
      <c r="C15" s="74" t="e">
        <f t="shared" si="6"/>
        <v>#REF!</v>
      </c>
      <c r="D15" s="75">
        <f t="shared" si="7"/>
        <v>0</v>
      </c>
      <c r="E15" s="74" t="e">
        <f t="shared" si="1"/>
        <v>#REF!</v>
      </c>
      <c r="F15" s="75">
        <v>0</v>
      </c>
      <c r="G15" s="76" t="str">
        <f t="shared" si="2"/>
        <v/>
      </c>
      <c r="H15" s="200"/>
      <c r="I15" s="200"/>
      <c r="J15" s="77">
        <f t="shared" si="3"/>
        <v>1.0396245367323611</v>
      </c>
      <c r="K15" s="77">
        <f t="shared" ref="K15" si="14">(I15-H15)/J15</f>
        <v>0</v>
      </c>
      <c r="L15" s="91">
        <f t="shared" ref="L15" si="15">K15/24</f>
        <v>0</v>
      </c>
      <c r="M15" s="213" t="s">
        <v>177</v>
      </c>
    </row>
    <row r="16" spans="1:13">
      <c r="A16" s="78">
        <f t="shared" si="5"/>
        <v>10</v>
      </c>
      <c r="B16" s="74" t="e">
        <f t="shared" si="5"/>
        <v>#REF!</v>
      </c>
      <c r="C16" s="74" t="e">
        <f t="shared" si="6"/>
        <v>#REF!</v>
      </c>
      <c r="D16" s="75">
        <f t="shared" si="7"/>
        <v>0</v>
      </c>
      <c r="E16" s="74" t="e">
        <f t="shared" si="1"/>
        <v>#REF!</v>
      </c>
      <c r="F16" s="75">
        <v>0</v>
      </c>
      <c r="G16" s="76" t="str">
        <f t="shared" si="2"/>
        <v/>
      </c>
      <c r="H16" s="200"/>
      <c r="I16" s="200"/>
      <c r="J16" s="77">
        <f t="shared" si="3"/>
        <v>1.0396245367323611</v>
      </c>
      <c r="K16" s="77">
        <f t="shared" ref="K16" si="16">(I16-H16)/J16</f>
        <v>0</v>
      </c>
      <c r="L16" s="91">
        <f t="shared" ref="L16" si="17">K16/24</f>
        <v>0</v>
      </c>
      <c r="M16" s="213" t="s">
        <v>177</v>
      </c>
    </row>
    <row r="17" spans="1:15">
      <c r="A17" s="78">
        <f t="shared" si="5"/>
        <v>11</v>
      </c>
      <c r="B17" s="74" t="e">
        <f t="shared" si="5"/>
        <v>#REF!</v>
      </c>
      <c r="C17" s="74" t="e">
        <f t="shared" si="6"/>
        <v>#REF!</v>
      </c>
      <c r="D17" s="75">
        <f t="shared" si="7"/>
        <v>0</v>
      </c>
      <c r="E17" s="74" t="e">
        <f t="shared" si="1"/>
        <v>#REF!</v>
      </c>
      <c r="F17" s="75">
        <v>0</v>
      </c>
      <c r="G17" s="76" t="str">
        <f t="shared" si="2"/>
        <v/>
      </c>
      <c r="H17" s="200"/>
      <c r="I17" s="200"/>
      <c r="J17" s="77">
        <f t="shared" si="3"/>
        <v>1.0396245367323611</v>
      </c>
      <c r="K17" s="77">
        <f t="shared" ref="K17" si="18">(I17-H17)/J17</f>
        <v>0</v>
      </c>
      <c r="L17" s="91">
        <f t="shared" ref="L17" si="19">K17/24</f>
        <v>0</v>
      </c>
      <c r="M17" s="213" t="s">
        <v>177</v>
      </c>
    </row>
    <row r="18" spans="1:15">
      <c r="A18" s="78">
        <f t="shared" si="5"/>
        <v>12</v>
      </c>
      <c r="B18" s="74" t="e">
        <f t="shared" si="5"/>
        <v>#REF!</v>
      </c>
      <c r="C18" s="74" t="e">
        <f t="shared" si="6"/>
        <v>#REF!</v>
      </c>
      <c r="D18" s="75">
        <f t="shared" si="7"/>
        <v>0</v>
      </c>
      <c r="E18" s="74" t="e">
        <f t="shared" si="1"/>
        <v>#REF!</v>
      </c>
      <c r="F18" s="75">
        <v>0</v>
      </c>
      <c r="G18" s="76" t="str">
        <f t="shared" si="2"/>
        <v/>
      </c>
      <c r="H18" s="200"/>
      <c r="I18" s="200"/>
      <c r="J18" s="77">
        <f t="shared" si="3"/>
        <v>1.0396245367323611</v>
      </c>
      <c r="K18" s="77">
        <f t="shared" ref="K18" si="20">(I18-H18)/J18</f>
        <v>0</v>
      </c>
      <c r="L18" s="91">
        <f t="shared" ref="L18" si="21">K18/24</f>
        <v>0</v>
      </c>
      <c r="M18" s="213" t="s">
        <v>177</v>
      </c>
      <c r="O18" s="3"/>
    </row>
    <row r="19" spans="1:15">
      <c r="A19" s="78">
        <f t="shared" si="5"/>
        <v>13</v>
      </c>
      <c r="B19" s="74" t="e">
        <f t="shared" si="5"/>
        <v>#REF!</v>
      </c>
      <c r="C19" s="74" t="e">
        <f t="shared" si="6"/>
        <v>#REF!</v>
      </c>
      <c r="D19" s="75">
        <f t="shared" si="7"/>
        <v>0</v>
      </c>
      <c r="E19" s="74" t="e">
        <f t="shared" si="1"/>
        <v>#REF!</v>
      </c>
      <c r="F19" s="75">
        <v>0</v>
      </c>
      <c r="G19" s="76" t="str">
        <f t="shared" si="2"/>
        <v/>
      </c>
      <c r="H19" s="200"/>
      <c r="I19" s="200"/>
      <c r="J19" s="77">
        <f t="shared" si="3"/>
        <v>1.0396245367323611</v>
      </c>
      <c r="K19" s="77">
        <f t="shared" ref="K19" si="22">(I19-H19)/J19</f>
        <v>0</v>
      </c>
      <c r="L19" s="91">
        <f t="shared" ref="L19" si="23">K19/24</f>
        <v>0</v>
      </c>
      <c r="M19" s="213" t="s">
        <v>177</v>
      </c>
    </row>
    <row r="20" spans="1:15">
      <c r="A20" s="78">
        <f t="shared" si="5"/>
        <v>14</v>
      </c>
      <c r="B20" s="74" t="e">
        <f t="shared" si="5"/>
        <v>#REF!</v>
      </c>
      <c r="C20" s="74" t="e">
        <f t="shared" si="6"/>
        <v>#REF!</v>
      </c>
      <c r="D20" s="75">
        <f t="shared" si="7"/>
        <v>0</v>
      </c>
      <c r="E20" s="74" t="e">
        <f t="shared" si="1"/>
        <v>#REF!</v>
      </c>
      <c r="F20" s="75">
        <v>0</v>
      </c>
      <c r="G20" s="76" t="str">
        <f t="shared" si="2"/>
        <v/>
      </c>
      <c r="H20" s="200"/>
      <c r="I20" s="200"/>
      <c r="J20" s="77">
        <f t="shared" si="3"/>
        <v>1.0396245367323611</v>
      </c>
      <c r="K20" s="77">
        <f t="shared" ref="K20" si="24">(I20-H20)/J20</f>
        <v>0</v>
      </c>
      <c r="L20" s="91">
        <f t="shared" ref="L20" si="25">K20/24</f>
        <v>0</v>
      </c>
      <c r="M20" s="213" t="s">
        <v>177</v>
      </c>
    </row>
    <row r="21" spans="1:15">
      <c r="A21" s="78">
        <f t="shared" si="5"/>
        <v>15</v>
      </c>
      <c r="B21" s="74" t="e">
        <f t="shared" si="5"/>
        <v>#REF!</v>
      </c>
      <c r="C21" s="74" t="e">
        <f t="shared" si="6"/>
        <v>#REF!</v>
      </c>
      <c r="D21" s="75">
        <f t="shared" si="7"/>
        <v>0</v>
      </c>
      <c r="E21" s="74" t="e">
        <f t="shared" si="1"/>
        <v>#REF!</v>
      </c>
      <c r="F21" s="75">
        <v>0</v>
      </c>
      <c r="G21" s="76" t="str">
        <f t="shared" si="2"/>
        <v/>
      </c>
      <c r="H21" s="200"/>
      <c r="I21" s="200"/>
      <c r="J21" s="77">
        <f t="shared" si="3"/>
        <v>1.0396245367323611</v>
      </c>
      <c r="K21" s="77">
        <f t="shared" ref="K21" si="26">(I21-H21)/J21</f>
        <v>0</v>
      </c>
      <c r="L21" s="91">
        <f t="shared" ref="L21" si="27">K21/24</f>
        <v>0</v>
      </c>
      <c r="M21" s="213" t="s">
        <v>177</v>
      </c>
    </row>
    <row r="22" spans="1:15">
      <c r="A22" s="78">
        <f t="shared" si="5"/>
        <v>16</v>
      </c>
      <c r="B22" s="74" t="e">
        <f t="shared" si="5"/>
        <v>#REF!</v>
      </c>
      <c r="C22" s="74" t="e">
        <f t="shared" si="6"/>
        <v>#REF!</v>
      </c>
      <c r="D22" s="75">
        <f t="shared" si="7"/>
        <v>0</v>
      </c>
      <c r="E22" s="74" t="e">
        <f t="shared" si="1"/>
        <v>#REF!</v>
      </c>
      <c r="F22" s="75">
        <v>0</v>
      </c>
      <c r="G22" s="76" t="str">
        <f t="shared" si="2"/>
        <v/>
      </c>
      <c r="H22" s="200"/>
      <c r="I22" s="200"/>
      <c r="J22" s="77">
        <f t="shared" si="3"/>
        <v>1.0396245367323611</v>
      </c>
      <c r="K22" s="77">
        <f t="shared" ref="K22" si="28">(I22-H22)/J22</f>
        <v>0</v>
      </c>
      <c r="L22" s="91">
        <f t="shared" ref="L22" si="29">K22/24</f>
        <v>0</v>
      </c>
      <c r="M22" s="213" t="s">
        <v>177</v>
      </c>
    </row>
    <row r="23" spans="1:15">
      <c r="A23" s="78">
        <f t="shared" si="5"/>
        <v>17</v>
      </c>
      <c r="B23" s="74" t="e">
        <f t="shared" si="5"/>
        <v>#REF!</v>
      </c>
      <c r="C23" s="74" t="e">
        <f t="shared" si="6"/>
        <v>#REF!</v>
      </c>
      <c r="D23" s="75">
        <f t="shared" si="7"/>
        <v>0</v>
      </c>
      <c r="E23" s="74" t="e">
        <f t="shared" si="1"/>
        <v>#REF!</v>
      </c>
      <c r="F23" s="75">
        <v>0</v>
      </c>
      <c r="G23" s="76" t="str">
        <f t="shared" si="2"/>
        <v/>
      </c>
      <c r="H23" s="200"/>
      <c r="I23" s="200"/>
      <c r="J23" s="77">
        <f t="shared" si="3"/>
        <v>1.0396245367323611</v>
      </c>
      <c r="K23" s="77">
        <f t="shared" ref="K23" si="30">(I23-H23)/J23</f>
        <v>0</v>
      </c>
      <c r="L23" s="91">
        <f t="shared" ref="L23" si="31">K23/24</f>
        <v>0</v>
      </c>
      <c r="M23" s="213" t="s">
        <v>177</v>
      </c>
    </row>
    <row r="24" spans="1:15">
      <c r="A24" s="78">
        <f t="shared" si="5"/>
        <v>18</v>
      </c>
      <c r="B24" s="74" t="e">
        <f t="shared" si="5"/>
        <v>#REF!</v>
      </c>
      <c r="C24" s="74" t="e">
        <f t="shared" si="6"/>
        <v>#REF!</v>
      </c>
      <c r="D24" s="75">
        <f t="shared" si="7"/>
        <v>0</v>
      </c>
      <c r="E24" s="74" t="e">
        <f t="shared" si="1"/>
        <v>#REF!</v>
      </c>
      <c r="F24" s="75">
        <v>0</v>
      </c>
      <c r="G24" s="76" t="str">
        <f t="shared" si="2"/>
        <v/>
      </c>
      <c r="H24" s="200"/>
      <c r="I24" s="200"/>
      <c r="J24" s="77">
        <f t="shared" si="3"/>
        <v>1.0396245367323611</v>
      </c>
      <c r="K24" s="77">
        <f t="shared" ref="K24" si="32">(I24-H24)/J24</f>
        <v>0</v>
      </c>
      <c r="L24" s="91">
        <f t="shared" ref="L24" si="33">K24/24</f>
        <v>0</v>
      </c>
      <c r="M24" s="213" t="s">
        <v>177</v>
      </c>
    </row>
    <row r="25" spans="1:15">
      <c r="A25" s="78">
        <f t="shared" ref="A25:B34" si="34">A24+1</f>
        <v>19</v>
      </c>
      <c r="B25" s="74" t="e">
        <f>B24+1</f>
        <v>#REF!</v>
      </c>
      <c r="C25" s="74" t="e">
        <f t="shared" si="6"/>
        <v>#REF!</v>
      </c>
      <c r="D25" s="75">
        <f t="shared" si="7"/>
        <v>0</v>
      </c>
      <c r="E25" s="74" t="e">
        <f t="shared" si="1"/>
        <v>#REF!</v>
      </c>
      <c r="F25" s="75">
        <v>0</v>
      </c>
      <c r="G25" s="76" t="str">
        <f t="shared" si="2"/>
        <v/>
      </c>
      <c r="H25" s="200"/>
      <c r="I25" s="200"/>
      <c r="J25" s="77">
        <f t="shared" si="3"/>
        <v>1.0396245367323611</v>
      </c>
      <c r="K25" s="77">
        <f t="shared" ref="K25" si="35">(I25-H25)/J25</f>
        <v>0</v>
      </c>
      <c r="L25" s="91">
        <f t="shared" ref="L25" si="36">K25/24</f>
        <v>0</v>
      </c>
      <c r="M25" s="213" t="s">
        <v>177</v>
      </c>
    </row>
    <row r="26" spans="1:15">
      <c r="A26" s="78">
        <f t="shared" si="34"/>
        <v>20</v>
      </c>
      <c r="B26" s="74" t="e">
        <f>B25+1</f>
        <v>#REF!</v>
      </c>
      <c r="C26" s="74" t="e">
        <f t="shared" si="6"/>
        <v>#REF!</v>
      </c>
      <c r="D26" s="75">
        <f t="shared" si="7"/>
        <v>0</v>
      </c>
      <c r="E26" s="74" t="e">
        <f t="shared" si="1"/>
        <v>#REF!</v>
      </c>
      <c r="F26" s="75">
        <v>0</v>
      </c>
      <c r="G26" s="76" t="str">
        <f t="shared" ref="G26:G29" si="37">IFERROR(((E26-C26)+(F26-D26)),"")</f>
        <v/>
      </c>
      <c r="H26" s="200"/>
      <c r="I26" s="200"/>
      <c r="J26" s="77">
        <f t="shared" si="3"/>
        <v>1.0396245367323611</v>
      </c>
      <c r="K26" s="77">
        <f t="shared" ref="K26:K29" si="38">(I26-H26)/J26</f>
        <v>0</v>
      </c>
      <c r="L26" s="91">
        <f t="shared" ref="L26:L29" si="39">K26/24</f>
        <v>0</v>
      </c>
      <c r="M26" s="213" t="s">
        <v>177</v>
      </c>
    </row>
    <row r="27" spans="1:15">
      <c r="A27" s="78">
        <f t="shared" si="34"/>
        <v>21</v>
      </c>
      <c r="B27" s="74" t="e">
        <f>B26+1</f>
        <v>#REF!</v>
      </c>
      <c r="C27" s="74" t="e">
        <f t="shared" si="6"/>
        <v>#REF!</v>
      </c>
      <c r="D27" s="75">
        <f t="shared" si="7"/>
        <v>0</v>
      </c>
      <c r="E27" s="74" t="e">
        <f t="shared" si="1"/>
        <v>#REF!</v>
      </c>
      <c r="F27" s="75">
        <v>0</v>
      </c>
      <c r="G27" s="76" t="str">
        <f t="shared" si="37"/>
        <v/>
      </c>
      <c r="H27" s="200"/>
      <c r="I27" s="200"/>
      <c r="J27" s="77">
        <f t="shared" si="3"/>
        <v>1.0396245367323611</v>
      </c>
      <c r="K27" s="77">
        <f t="shared" si="38"/>
        <v>0</v>
      </c>
      <c r="L27" s="91">
        <f t="shared" si="39"/>
        <v>0</v>
      </c>
      <c r="M27" s="213" t="s">
        <v>177</v>
      </c>
    </row>
    <row r="28" spans="1:15">
      <c r="A28" s="78">
        <f t="shared" si="34"/>
        <v>22</v>
      </c>
      <c r="B28" s="74" t="e">
        <f t="shared" si="34"/>
        <v>#REF!</v>
      </c>
      <c r="C28" s="74" t="e">
        <f t="shared" si="6"/>
        <v>#REF!</v>
      </c>
      <c r="D28" s="75">
        <f t="shared" si="7"/>
        <v>0</v>
      </c>
      <c r="E28" s="74" t="e">
        <f t="shared" si="1"/>
        <v>#REF!</v>
      </c>
      <c r="F28" s="75">
        <v>0</v>
      </c>
      <c r="G28" s="76" t="str">
        <f t="shared" si="37"/>
        <v/>
      </c>
      <c r="H28" s="200"/>
      <c r="I28" s="200"/>
      <c r="J28" s="77">
        <f t="shared" si="3"/>
        <v>1.0396245367323611</v>
      </c>
      <c r="K28" s="77">
        <f t="shared" si="38"/>
        <v>0</v>
      </c>
      <c r="L28" s="91">
        <f t="shared" si="39"/>
        <v>0</v>
      </c>
      <c r="M28" s="213" t="s">
        <v>177</v>
      </c>
    </row>
    <row r="29" spans="1:15">
      <c r="A29" s="78">
        <f t="shared" si="34"/>
        <v>23</v>
      </c>
      <c r="B29" s="74" t="e">
        <f t="shared" si="34"/>
        <v>#REF!</v>
      </c>
      <c r="C29" s="74" t="e">
        <f t="shared" si="6"/>
        <v>#REF!</v>
      </c>
      <c r="D29" s="75">
        <f t="shared" si="7"/>
        <v>0</v>
      </c>
      <c r="E29" s="74" t="e">
        <f t="shared" si="1"/>
        <v>#REF!</v>
      </c>
      <c r="F29" s="75">
        <v>0</v>
      </c>
      <c r="G29" s="76" t="str">
        <f t="shared" si="37"/>
        <v/>
      </c>
      <c r="H29" s="200"/>
      <c r="I29" s="200"/>
      <c r="J29" s="77">
        <f t="shared" si="3"/>
        <v>1.0396245367323611</v>
      </c>
      <c r="K29" s="77">
        <f t="shared" si="38"/>
        <v>0</v>
      </c>
      <c r="L29" s="91">
        <f t="shared" si="39"/>
        <v>0</v>
      </c>
      <c r="M29" s="213" t="s">
        <v>177</v>
      </c>
    </row>
    <row r="30" spans="1:15">
      <c r="A30" s="78">
        <f t="shared" si="34"/>
        <v>24</v>
      </c>
      <c r="B30" s="74" t="e">
        <f t="shared" si="34"/>
        <v>#REF!</v>
      </c>
      <c r="C30" s="74" t="e">
        <f t="shared" si="6"/>
        <v>#REF!</v>
      </c>
      <c r="D30" s="75">
        <f t="shared" si="7"/>
        <v>0</v>
      </c>
      <c r="E30" s="74" t="e">
        <f t="shared" si="1"/>
        <v>#REF!</v>
      </c>
      <c r="F30" s="75">
        <v>0</v>
      </c>
      <c r="G30" s="76" t="str">
        <f t="shared" si="2"/>
        <v/>
      </c>
      <c r="H30" s="200"/>
      <c r="I30" s="200"/>
      <c r="J30" s="77">
        <f t="shared" si="3"/>
        <v>1.0396245367323611</v>
      </c>
      <c r="K30" s="77">
        <f t="shared" ref="K30" si="40">(I30-H30)/J30</f>
        <v>0</v>
      </c>
      <c r="L30" s="91">
        <f t="shared" ref="L30" si="41">K30/24</f>
        <v>0</v>
      </c>
      <c r="M30" s="213" t="s">
        <v>177</v>
      </c>
    </row>
    <row r="31" spans="1:15">
      <c r="A31" s="78">
        <f t="shared" si="34"/>
        <v>25</v>
      </c>
      <c r="B31" s="74" t="e">
        <f t="shared" si="34"/>
        <v>#REF!</v>
      </c>
      <c r="C31" s="74" t="e">
        <f t="shared" si="6"/>
        <v>#REF!</v>
      </c>
      <c r="D31" s="75">
        <f t="shared" si="7"/>
        <v>0</v>
      </c>
      <c r="E31" s="74" t="e">
        <f t="shared" si="1"/>
        <v>#REF!</v>
      </c>
      <c r="F31" s="75">
        <v>0</v>
      </c>
      <c r="G31" s="76" t="str">
        <f t="shared" si="2"/>
        <v/>
      </c>
      <c r="H31" s="77"/>
      <c r="I31" s="200"/>
      <c r="J31" s="77">
        <f t="shared" si="3"/>
        <v>1.0396245367323611</v>
      </c>
      <c r="K31" s="77">
        <f t="shared" ref="K31:K34" si="42">(I31-H31)/J31</f>
        <v>0</v>
      </c>
      <c r="L31" s="91">
        <f t="shared" ref="L31:L34" si="43">K31/24</f>
        <v>0</v>
      </c>
      <c r="M31" s="213" t="s">
        <v>177</v>
      </c>
    </row>
    <row r="32" spans="1:15">
      <c r="A32" s="78">
        <f t="shared" si="34"/>
        <v>26</v>
      </c>
      <c r="B32" s="74" t="e">
        <f t="shared" si="34"/>
        <v>#REF!</v>
      </c>
      <c r="C32" s="74" t="e">
        <f t="shared" si="6"/>
        <v>#REF!</v>
      </c>
      <c r="D32" s="75">
        <f t="shared" si="7"/>
        <v>0</v>
      </c>
      <c r="E32" s="74" t="e">
        <f t="shared" si="1"/>
        <v>#REF!</v>
      </c>
      <c r="F32" s="75">
        <v>0</v>
      </c>
      <c r="G32" s="76" t="str">
        <f t="shared" si="2"/>
        <v/>
      </c>
      <c r="H32" s="77"/>
      <c r="I32" s="200"/>
      <c r="J32" s="77">
        <f t="shared" si="3"/>
        <v>1.0396245367323611</v>
      </c>
      <c r="K32" s="77">
        <f t="shared" si="42"/>
        <v>0</v>
      </c>
      <c r="L32" s="91">
        <f t="shared" si="43"/>
        <v>0</v>
      </c>
      <c r="M32" s="213" t="s">
        <v>177</v>
      </c>
    </row>
    <row r="33" spans="1:13">
      <c r="A33" s="78">
        <f t="shared" si="34"/>
        <v>27</v>
      </c>
      <c r="B33" s="74" t="e">
        <f t="shared" si="34"/>
        <v>#REF!</v>
      </c>
      <c r="C33" s="74" t="e">
        <f t="shared" si="6"/>
        <v>#REF!</v>
      </c>
      <c r="D33" s="75">
        <f t="shared" si="7"/>
        <v>0</v>
      </c>
      <c r="E33" s="74" t="e">
        <f t="shared" si="1"/>
        <v>#REF!</v>
      </c>
      <c r="F33" s="75">
        <v>0</v>
      </c>
      <c r="G33" s="76" t="str">
        <f t="shared" si="2"/>
        <v/>
      </c>
      <c r="H33" s="77"/>
      <c r="I33" s="200"/>
      <c r="J33" s="77">
        <f t="shared" si="3"/>
        <v>1.0396245367323611</v>
      </c>
      <c r="K33" s="77">
        <f t="shared" si="42"/>
        <v>0</v>
      </c>
      <c r="L33" s="91">
        <f t="shared" si="43"/>
        <v>0</v>
      </c>
      <c r="M33" s="213" t="s">
        <v>177</v>
      </c>
    </row>
    <row r="34" spans="1:13">
      <c r="A34" s="78">
        <f t="shared" si="34"/>
        <v>28</v>
      </c>
      <c r="B34" s="74" t="e">
        <f t="shared" si="34"/>
        <v>#REF!</v>
      </c>
      <c r="C34" s="74" t="e">
        <f t="shared" si="6"/>
        <v>#REF!</v>
      </c>
      <c r="D34" s="75">
        <f t="shared" si="7"/>
        <v>0</v>
      </c>
      <c r="E34" s="74" t="e">
        <f t="shared" si="1"/>
        <v>#REF!</v>
      </c>
      <c r="F34" s="75">
        <v>0</v>
      </c>
      <c r="G34" s="76" t="str">
        <f t="shared" si="2"/>
        <v/>
      </c>
      <c r="H34" s="77"/>
      <c r="I34" s="200"/>
      <c r="J34" s="77">
        <f t="shared" si="3"/>
        <v>1.0396245367323611</v>
      </c>
      <c r="K34" s="77">
        <f t="shared" si="42"/>
        <v>0</v>
      </c>
      <c r="L34" s="91">
        <f t="shared" si="43"/>
        <v>0</v>
      </c>
      <c r="M34" s="213" t="s">
        <v>177</v>
      </c>
    </row>
    <row r="35" spans="1:13">
      <c r="A35" s="78">
        <f t="shared" ref="A35:B35" si="44">A34+1</f>
        <v>29</v>
      </c>
      <c r="B35" s="74" t="e">
        <f t="shared" si="44"/>
        <v>#REF!</v>
      </c>
      <c r="C35" s="74" t="e">
        <f t="shared" ref="C35:C36" si="45">B35</f>
        <v>#REF!</v>
      </c>
      <c r="D35" s="75">
        <f t="shared" ref="D35:D36" si="46">F34</f>
        <v>0</v>
      </c>
      <c r="E35" s="74" t="e">
        <f t="shared" ref="E35:E36" si="47">C35+1</f>
        <v>#REF!</v>
      </c>
      <c r="F35" s="75">
        <v>0</v>
      </c>
      <c r="G35" s="76" t="str">
        <f t="shared" ref="G35:G36" si="48">IFERROR(((E35-C35)+(F35-D35)),"")</f>
        <v/>
      </c>
      <c r="H35" s="77"/>
      <c r="I35" s="200"/>
      <c r="J35" s="77">
        <f t="shared" si="3"/>
        <v>1.0396245367323611</v>
      </c>
      <c r="K35" s="77">
        <f t="shared" ref="K35:K36" si="49">(I35-H35)/J35</f>
        <v>0</v>
      </c>
      <c r="L35" s="91">
        <f t="shared" ref="L35:L36" si="50">K35/24</f>
        <v>0</v>
      </c>
      <c r="M35" s="213" t="s">
        <v>177</v>
      </c>
    </row>
    <row r="36" spans="1:13">
      <c r="A36" s="78">
        <f t="shared" ref="A36:B37" si="51">A35+1</f>
        <v>30</v>
      </c>
      <c r="B36" s="74" t="e">
        <f t="shared" si="51"/>
        <v>#REF!</v>
      </c>
      <c r="C36" s="74" t="e">
        <f t="shared" si="45"/>
        <v>#REF!</v>
      </c>
      <c r="D36" s="75">
        <f t="shared" si="46"/>
        <v>0</v>
      </c>
      <c r="E36" s="74" t="e">
        <f t="shared" si="47"/>
        <v>#REF!</v>
      </c>
      <c r="F36" s="75">
        <v>0</v>
      </c>
      <c r="G36" s="76" t="str">
        <f t="shared" si="48"/>
        <v/>
      </c>
      <c r="H36" s="77"/>
      <c r="I36" s="200"/>
      <c r="J36" s="77">
        <f t="shared" si="3"/>
        <v>1.0396245367323611</v>
      </c>
      <c r="K36" s="77">
        <f t="shared" si="49"/>
        <v>0</v>
      </c>
      <c r="L36" s="91">
        <f t="shared" si="50"/>
        <v>0</v>
      </c>
      <c r="M36" s="213" t="s">
        <v>177</v>
      </c>
    </row>
    <row r="37" spans="1:13">
      <c r="A37" s="78">
        <f t="shared" si="51"/>
        <v>31</v>
      </c>
      <c r="B37" s="74" t="e">
        <f t="shared" si="51"/>
        <v>#REF!</v>
      </c>
      <c r="C37" s="74" t="e">
        <f t="shared" ref="C37" si="52">B37</f>
        <v>#REF!</v>
      </c>
      <c r="D37" s="75">
        <f t="shared" ref="D37" si="53">F36</f>
        <v>0</v>
      </c>
      <c r="E37" s="74" t="e">
        <f t="shared" ref="E37" si="54">C37+1</f>
        <v>#REF!</v>
      </c>
      <c r="F37" s="75">
        <v>0</v>
      </c>
      <c r="G37" s="76" t="str">
        <f t="shared" ref="G37" si="55">IFERROR(((E37-C37)+(F37-D37)),"")</f>
        <v/>
      </c>
      <c r="H37" s="77"/>
      <c r="I37" s="200"/>
      <c r="J37" s="77">
        <f t="shared" si="3"/>
        <v>1.0396245367323611</v>
      </c>
      <c r="K37" s="77">
        <f t="shared" ref="K37" si="56">(I37-H37)/J37</f>
        <v>0</v>
      </c>
      <c r="L37" s="91">
        <f t="shared" ref="L37" si="57">K37/24</f>
        <v>0</v>
      </c>
      <c r="M37" s="213" t="s">
        <v>177</v>
      </c>
    </row>
    <row r="38" spans="1:13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77"/>
      <c r="L38" s="91"/>
      <c r="M38" s="36"/>
    </row>
    <row r="39" spans="1:13">
      <c r="A39" s="82" t="s">
        <v>7</v>
      </c>
      <c r="B39" s="83"/>
      <c r="C39" s="83"/>
      <c r="D39" s="83"/>
      <c r="E39" s="83"/>
      <c r="F39" s="83"/>
      <c r="G39" s="84">
        <f>SUM(G7:G38)</f>
        <v>0</v>
      </c>
      <c r="H39" s="85"/>
      <c r="I39" s="85"/>
      <c r="J39" s="93">
        <f>SUM(J7:J38)</f>
        <v>32.228360638703201</v>
      </c>
      <c r="K39" s="214">
        <f>SUM(K7:K38)</f>
        <v>0</v>
      </c>
      <c r="L39" s="93"/>
      <c r="M39" s="94"/>
    </row>
    <row r="40" spans="1:13">
      <c r="A40" s="86" t="s">
        <v>125</v>
      </c>
      <c r="B40" s="87"/>
      <c r="C40" s="87"/>
      <c r="D40" s="87"/>
      <c r="E40" s="87"/>
      <c r="F40" s="87"/>
      <c r="G40" s="88">
        <f>G39/SUMPRODUCT((G7:G38&gt;0)*1)</f>
        <v>0</v>
      </c>
      <c r="H40" s="89"/>
      <c r="I40" s="89"/>
      <c r="J40" s="89"/>
      <c r="K40" s="89" t="e">
        <f>K39/SUMPRODUCT((K7:K38&gt;0)*1)</f>
        <v>#DIV/0!</v>
      </c>
      <c r="L40" s="89"/>
      <c r="M40" s="95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 xr:uid="{00000000-0004-0000-2D00-000000000000}"/>
  </hyperlinks>
  <pageMargins left="0.7" right="0.7" top="0.75" bottom="0.75" header="0.3" footer="0.3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40"/>
  <sheetViews>
    <sheetView zoomScale="85" zoomScaleNormal="85" workbookViewId="0">
      <pane xSplit="5" ySplit="7" topLeftCell="F21" activePane="bottomRight" state="frozen"/>
      <selection pane="topRight"/>
      <selection pane="bottomLeft"/>
      <selection pane="bottomRigh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2.1093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178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321.48333333331783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 ht="15" thickTop="1">
      <c r="A7" s="72">
        <v>1</v>
      </c>
      <c r="B7" s="73">
        <f>C4</f>
        <v>46143</v>
      </c>
      <c r="C7" s="73">
        <f>C4</f>
        <v>46143</v>
      </c>
      <c r="D7" s="75">
        <v>0.29166666666666702</v>
      </c>
      <c r="E7" s="73">
        <v>46143</v>
      </c>
      <c r="F7" s="75">
        <v>0.97916666666666696</v>
      </c>
      <c r="G7" s="76">
        <f>IFERROR(((E7-C7)+(F7-D7)),"")</f>
        <v>0.6875</v>
      </c>
      <c r="H7" s="200">
        <v>5618657.9000000004</v>
      </c>
      <c r="I7" s="200">
        <v>5618657.9000000004</v>
      </c>
      <c r="J7" s="77">
        <f>I7-H7</f>
        <v>0</v>
      </c>
      <c r="K7" s="91">
        <f t="shared" ref="K7:K12" si="0">J7/24</f>
        <v>0</v>
      </c>
      <c r="L7" s="561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1">B8</f>
        <v>46144</v>
      </c>
      <c r="D8" s="75">
        <v>0.29166666666666702</v>
      </c>
      <c r="E8" s="74">
        <f>E7+1</f>
        <v>46144</v>
      </c>
      <c r="F8" s="75">
        <v>0.90625</v>
      </c>
      <c r="G8" s="76">
        <f>IFERROR(((E8-C8)+(F8-D8)),"")</f>
        <v>0.61458333333333304</v>
      </c>
      <c r="H8" s="77">
        <f t="shared" ref="H8:H15" si="2">I7</f>
        <v>5618657.9000000004</v>
      </c>
      <c r="I8" s="200">
        <v>5618657.9000000004</v>
      </c>
      <c r="J8" s="77">
        <f t="shared" ref="J8:J12" si="3">I8-H8</f>
        <v>0</v>
      </c>
      <c r="K8" s="91">
        <f t="shared" si="0"/>
        <v>0</v>
      </c>
      <c r="L8" s="557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1"/>
        <v>46145</v>
      </c>
      <c r="D9" s="75">
        <v>0.29166666666666702</v>
      </c>
      <c r="E9" s="74">
        <f t="shared" ref="E9:E37" si="5">E8+1</f>
        <v>46145</v>
      </c>
      <c r="F9" s="75">
        <v>0.97916666666666696</v>
      </c>
      <c r="G9" s="76">
        <f>IFERROR(((E9-C9)+(F9-D9)),"")</f>
        <v>0.6875</v>
      </c>
      <c r="H9" s="77">
        <f t="shared" si="2"/>
        <v>5618657.9000000004</v>
      </c>
      <c r="I9" s="77">
        <v>5618657.9000000004</v>
      </c>
      <c r="J9" s="77">
        <f t="shared" si="3"/>
        <v>0</v>
      </c>
      <c r="K9" s="91">
        <f t="shared" si="0"/>
        <v>0</v>
      </c>
      <c r="L9" s="557" t="s">
        <v>164</v>
      </c>
    </row>
    <row r="10" spans="1:12">
      <c r="A10" s="78">
        <f t="shared" si="4"/>
        <v>4</v>
      </c>
      <c r="B10" s="74">
        <f t="shared" si="4"/>
        <v>46146</v>
      </c>
      <c r="C10" s="74">
        <f t="shared" si="1"/>
        <v>46146</v>
      </c>
      <c r="D10" s="75">
        <v>0.29166666666666702</v>
      </c>
      <c r="E10" s="74">
        <f t="shared" si="5"/>
        <v>46146</v>
      </c>
      <c r="F10" s="75">
        <v>0.97916666666666696</v>
      </c>
      <c r="G10" s="76">
        <f>IFERROR(((E10-C10)+(F10-D10)),"")</f>
        <v>0.6875</v>
      </c>
      <c r="H10" s="77">
        <f t="shared" si="2"/>
        <v>5618657.9000000004</v>
      </c>
      <c r="I10" s="77">
        <v>5622634.5</v>
      </c>
      <c r="J10" s="77">
        <f t="shared" si="3"/>
        <v>3976.5999999996275</v>
      </c>
      <c r="K10" s="91">
        <f t="shared" si="0"/>
        <v>165.69166666665114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1"/>
        <v>46147</v>
      </c>
      <c r="D11" s="75">
        <v>0.29166666666666702</v>
      </c>
      <c r="E11" s="74">
        <f t="shared" si="5"/>
        <v>46147</v>
      </c>
      <c r="F11" s="75">
        <v>0.97916666666666696</v>
      </c>
      <c r="G11" s="76">
        <f t="shared" ref="G11:G36" si="6">IFERROR(((E11-C11)+(F11-D11)),"")</f>
        <v>0.6875</v>
      </c>
      <c r="H11" s="77">
        <f t="shared" si="2"/>
        <v>5622634.5</v>
      </c>
      <c r="I11" s="77">
        <v>5627426.7000000002</v>
      </c>
      <c r="J11" s="77">
        <f t="shared" si="3"/>
        <v>4792.2000000001863</v>
      </c>
      <c r="K11" s="91">
        <f t="shared" si="0"/>
        <v>199.67500000000777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1"/>
        <v>46148</v>
      </c>
      <c r="D12" s="75">
        <v>0.29166666666666702</v>
      </c>
      <c r="E12" s="74">
        <f t="shared" si="5"/>
        <v>46148</v>
      </c>
      <c r="F12" s="75">
        <v>0.97916666666666696</v>
      </c>
      <c r="G12" s="76">
        <f t="shared" si="6"/>
        <v>0.6875</v>
      </c>
      <c r="H12" s="77">
        <f t="shared" si="2"/>
        <v>5627426.7000000002</v>
      </c>
      <c r="I12" s="77">
        <v>5632318.4000000004</v>
      </c>
      <c r="J12" s="77">
        <f t="shared" si="3"/>
        <v>4891.7000000001863</v>
      </c>
      <c r="K12" s="91">
        <f t="shared" si="0"/>
        <v>203.82083333334108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1"/>
        <v>46149</v>
      </c>
      <c r="D13" s="75">
        <v>0.29166666666666702</v>
      </c>
      <c r="E13" s="74">
        <f t="shared" si="5"/>
        <v>46149</v>
      </c>
      <c r="F13" s="75">
        <v>0.97916666666666696</v>
      </c>
      <c r="G13" s="76">
        <f t="shared" si="6"/>
        <v>0.6875</v>
      </c>
      <c r="H13" s="77">
        <f t="shared" si="2"/>
        <v>5632318.4000000004</v>
      </c>
      <c r="I13" s="77">
        <v>5638858.5</v>
      </c>
      <c r="J13" s="77">
        <f t="shared" ref="J13" si="7">I13-H13</f>
        <v>6540.0999999996275</v>
      </c>
      <c r="K13" s="91">
        <f t="shared" ref="K13" si="8">J13/24</f>
        <v>272.50416666665114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1"/>
        <v>46150</v>
      </c>
      <c r="D14" s="75">
        <v>0.29166666666666702</v>
      </c>
      <c r="E14" s="74">
        <f t="shared" si="5"/>
        <v>46150</v>
      </c>
      <c r="F14" s="75">
        <v>0.97916666666666696</v>
      </c>
      <c r="G14" s="76">
        <f t="shared" si="6"/>
        <v>0.6875</v>
      </c>
      <c r="H14" s="77">
        <f t="shared" si="2"/>
        <v>5638858.5</v>
      </c>
      <c r="I14" s="77">
        <v>5644981.9000000004</v>
      </c>
      <c r="J14" s="77">
        <f t="shared" ref="J14" si="9">I14-H14</f>
        <v>6123.4000000003725</v>
      </c>
      <c r="K14" s="91">
        <f t="shared" ref="K14" si="10">J14/24</f>
        <v>255.1416666666822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1"/>
        <v>46151</v>
      </c>
      <c r="D15" s="75">
        <v>0.29166666666666702</v>
      </c>
      <c r="E15" s="74">
        <f t="shared" si="5"/>
        <v>46151</v>
      </c>
      <c r="F15" s="75">
        <v>0.97916666666666696</v>
      </c>
      <c r="G15" s="76">
        <f t="shared" si="6"/>
        <v>0.6875</v>
      </c>
      <c r="H15" s="77">
        <f t="shared" si="2"/>
        <v>5644981.9000000004</v>
      </c>
      <c r="I15" s="77">
        <v>5644981.9000000004</v>
      </c>
      <c r="J15" s="77">
        <f t="shared" ref="J15:J36" si="11">I15-H15</f>
        <v>0</v>
      </c>
      <c r="K15" s="91">
        <f t="shared" ref="K15:K36" si="12">J15/24</f>
        <v>0</v>
      </c>
      <c r="L15" s="101" t="s">
        <v>164</v>
      </c>
    </row>
    <row r="16" spans="1:12">
      <c r="A16" s="78">
        <f t="shared" si="4"/>
        <v>10</v>
      </c>
      <c r="B16" s="74">
        <f t="shared" si="4"/>
        <v>46152</v>
      </c>
      <c r="C16" s="74">
        <f t="shared" si="1"/>
        <v>46152</v>
      </c>
      <c r="D16" s="75">
        <v>0.29166666666666702</v>
      </c>
      <c r="E16" s="74">
        <f t="shared" si="5"/>
        <v>46152</v>
      </c>
      <c r="F16" s="75">
        <v>0.97916666666666696</v>
      </c>
      <c r="G16" s="76">
        <f t="shared" si="6"/>
        <v>0.6875</v>
      </c>
      <c r="H16" s="77">
        <f t="shared" ref="H16:H22" si="13">I15</f>
        <v>5644981.9000000004</v>
      </c>
      <c r="I16" s="77">
        <v>5644981.9000000004</v>
      </c>
      <c r="J16" s="77">
        <f t="shared" ref="J16" si="14">I16-H16</f>
        <v>0</v>
      </c>
      <c r="K16" s="91">
        <f t="shared" ref="K16" si="15">J16/24</f>
        <v>0</v>
      </c>
      <c r="L16" s="101" t="s">
        <v>164</v>
      </c>
    </row>
    <row r="17" spans="1:14">
      <c r="A17" s="78">
        <f t="shared" si="4"/>
        <v>11</v>
      </c>
      <c r="B17" s="74">
        <f t="shared" si="4"/>
        <v>46153</v>
      </c>
      <c r="C17" s="74">
        <f t="shared" si="1"/>
        <v>46153</v>
      </c>
      <c r="D17" s="75">
        <v>0.29166666666666702</v>
      </c>
      <c r="E17" s="74">
        <f t="shared" si="5"/>
        <v>46153</v>
      </c>
      <c r="F17" s="75">
        <v>0.97916666666666696</v>
      </c>
      <c r="G17" s="76">
        <f t="shared" si="6"/>
        <v>0.6875</v>
      </c>
      <c r="H17" s="77">
        <f t="shared" si="13"/>
        <v>5644981.9000000004</v>
      </c>
      <c r="I17" s="77">
        <v>5651087</v>
      </c>
      <c r="J17" s="77">
        <f t="shared" ref="J17" si="16">I17-H17</f>
        <v>6105.0999999996275</v>
      </c>
      <c r="K17" s="91">
        <f t="shared" ref="K17" si="17">J17/24</f>
        <v>254.37916666665114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1"/>
        <v>46154</v>
      </c>
      <c r="D18" s="75">
        <v>0.29166666666666702</v>
      </c>
      <c r="E18" s="74">
        <f t="shared" si="5"/>
        <v>46154</v>
      </c>
      <c r="F18" s="75">
        <v>0.97916666666666696</v>
      </c>
      <c r="G18" s="76">
        <f t="shared" si="6"/>
        <v>0.6875</v>
      </c>
      <c r="H18" s="77">
        <f t="shared" si="13"/>
        <v>5651087</v>
      </c>
      <c r="I18" s="77">
        <v>5656755.0999999996</v>
      </c>
      <c r="J18" s="77">
        <f t="shared" si="11"/>
        <v>5668.0999999996275</v>
      </c>
      <c r="K18" s="91">
        <f t="shared" si="12"/>
        <v>236.1708333333178</v>
      </c>
      <c r="L18" s="36"/>
    </row>
    <row r="19" spans="1:14">
      <c r="A19" s="78">
        <f t="shared" si="4"/>
        <v>13</v>
      </c>
      <c r="B19" s="74">
        <f t="shared" si="4"/>
        <v>46155</v>
      </c>
      <c r="C19" s="74">
        <f t="shared" si="1"/>
        <v>46155</v>
      </c>
      <c r="D19" s="75">
        <v>0.29166666666666702</v>
      </c>
      <c r="E19" s="74">
        <f t="shared" si="5"/>
        <v>46155</v>
      </c>
      <c r="F19" s="75">
        <v>0.97916666666666696</v>
      </c>
      <c r="G19" s="76">
        <f t="shared" si="6"/>
        <v>0.6875</v>
      </c>
      <c r="H19" s="77">
        <f t="shared" si="13"/>
        <v>5656755.0999999996</v>
      </c>
      <c r="I19" s="77">
        <v>5662480</v>
      </c>
      <c r="J19" s="77">
        <f t="shared" si="11"/>
        <v>5724.9000000003725</v>
      </c>
      <c r="K19" s="91">
        <f t="shared" si="12"/>
        <v>238.53750000001551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1"/>
        <v>46156</v>
      </c>
      <c r="D20" s="75">
        <v>0.29166666666666702</v>
      </c>
      <c r="E20" s="74">
        <f t="shared" si="5"/>
        <v>46156</v>
      </c>
      <c r="F20" s="75">
        <v>0.97916666666666696</v>
      </c>
      <c r="G20" s="76">
        <f t="shared" si="6"/>
        <v>0.6875</v>
      </c>
      <c r="H20" s="77">
        <f t="shared" si="13"/>
        <v>5662480</v>
      </c>
      <c r="I20" s="77">
        <v>5662480</v>
      </c>
      <c r="J20" s="77">
        <f t="shared" si="11"/>
        <v>0</v>
      </c>
      <c r="K20" s="91">
        <f t="shared" si="12"/>
        <v>0</v>
      </c>
      <c r="L20" s="101" t="s">
        <v>164</v>
      </c>
    </row>
    <row r="21" spans="1:14">
      <c r="A21" s="78">
        <f t="shared" si="4"/>
        <v>15</v>
      </c>
      <c r="B21" s="74">
        <f t="shared" si="4"/>
        <v>46157</v>
      </c>
      <c r="C21" s="74">
        <f t="shared" si="1"/>
        <v>46157</v>
      </c>
      <c r="D21" s="75">
        <v>0.29166666666666702</v>
      </c>
      <c r="E21" s="74">
        <f t="shared" si="5"/>
        <v>46157</v>
      </c>
      <c r="F21" s="75">
        <v>0.97916666666666696</v>
      </c>
      <c r="G21" s="76">
        <f t="shared" si="6"/>
        <v>0.6875</v>
      </c>
      <c r="H21" s="77">
        <f t="shared" si="13"/>
        <v>5662480</v>
      </c>
      <c r="I21" s="77">
        <v>5662480</v>
      </c>
      <c r="J21" s="77">
        <f t="shared" ref="J21" si="18">I21-H21</f>
        <v>0</v>
      </c>
      <c r="K21" s="91">
        <f t="shared" ref="K21" si="19">J21/24</f>
        <v>0</v>
      </c>
      <c r="L21" s="101" t="s">
        <v>164</v>
      </c>
    </row>
    <row r="22" spans="1:14">
      <c r="A22" s="78">
        <f t="shared" si="4"/>
        <v>16</v>
      </c>
      <c r="B22" s="74">
        <f t="shared" si="4"/>
        <v>46158</v>
      </c>
      <c r="C22" s="74">
        <f t="shared" si="1"/>
        <v>46158</v>
      </c>
      <c r="D22" s="75">
        <v>0.29166666666666702</v>
      </c>
      <c r="E22" s="74">
        <f t="shared" si="5"/>
        <v>46158</v>
      </c>
      <c r="F22" s="75">
        <v>0.97916666666666696</v>
      </c>
      <c r="G22" s="76">
        <f t="shared" si="6"/>
        <v>0.6875</v>
      </c>
      <c r="H22" s="77">
        <f t="shared" si="13"/>
        <v>5662480</v>
      </c>
      <c r="I22" s="77">
        <v>5662480</v>
      </c>
      <c r="J22" s="77">
        <f t="shared" ref="J22" si="20">I22-H22</f>
        <v>0</v>
      </c>
      <c r="K22" s="91">
        <f t="shared" ref="K22" si="21">J22/24</f>
        <v>0</v>
      </c>
      <c r="L22" s="101" t="s">
        <v>164</v>
      </c>
    </row>
    <row r="23" spans="1:14">
      <c r="A23" s="78">
        <f t="shared" si="4"/>
        <v>17</v>
      </c>
      <c r="B23" s="74">
        <f t="shared" si="4"/>
        <v>46159</v>
      </c>
      <c r="C23" s="74">
        <f t="shared" si="1"/>
        <v>46159</v>
      </c>
      <c r="D23" s="75">
        <v>0.29166666666666702</v>
      </c>
      <c r="E23" s="74">
        <f t="shared" si="5"/>
        <v>46159</v>
      </c>
      <c r="F23" s="75">
        <v>0.97916666666666696</v>
      </c>
      <c r="G23" s="76">
        <f t="shared" si="6"/>
        <v>0.6875</v>
      </c>
      <c r="H23" s="77">
        <f t="shared" ref="H23:H32" si="22">I22</f>
        <v>5662480</v>
      </c>
      <c r="I23" s="77">
        <v>5662480</v>
      </c>
      <c r="J23" s="77">
        <f t="shared" ref="J23" si="23">I23-H23</f>
        <v>0</v>
      </c>
      <c r="K23" s="91">
        <f t="shared" ref="K23" si="24">J23/24</f>
        <v>0</v>
      </c>
      <c r="L23" s="101" t="s">
        <v>164</v>
      </c>
    </row>
    <row r="24" spans="1:14">
      <c r="A24" s="78">
        <f t="shared" si="4"/>
        <v>18</v>
      </c>
      <c r="B24" s="74">
        <f t="shared" si="4"/>
        <v>46160</v>
      </c>
      <c r="C24" s="74">
        <f t="shared" si="1"/>
        <v>46160</v>
      </c>
      <c r="D24" s="75">
        <v>0.29166666666666702</v>
      </c>
      <c r="E24" s="74">
        <f t="shared" si="5"/>
        <v>46160</v>
      </c>
      <c r="F24" s="75">
        <v>0.97916666666666696</v>
      </c>
      <c r="G24" s="76">
        <f t="shared" si="6"/>
        <v>0.6875</v>
      </c>
      <c r="H24" s="77">
        <f t="shared" si="22"/>
        <v>5662480</v>
      </c>
      <c r="I24" s="77">
        <v>5667873.7000000002</v>
      </c>
      <c r="J24" s="77">
        <f t="shared" ref="J24" si="25">I24-H24</f>
        <v>5393.7000000001863</v>
      </c>
      <c r="K24" s="91">
        <f t="shared" ref="K24" si="26">J24/24</f>
        <v>224.73750000000777</v>
      </c>
      <c r="L24" s="101"/>
    </row>
    <row r="25" spans="1:14">
      <c r="A25" s="78">
        <f t="shared" ref="A25:B37" si="27">A24+1</f>
        <v>19</v>
      </c>
      <c r="B25" s="74">
        <f t="shared" si="27"/>
        <v>46161</v>
      </c>
      <c r="C25" s="74">
        <f t="shared" si="1"/>
        <v>46161</v>
      </c>
      <c r="D25" s="75">
        <v>0.29166666666666702</v>
      </c>
      <c r="E25" s="74">
        <f t="shared" si="5"/>
        <v>46161</v>
      </c>
      <c r="F25" s="75">
        <v>0.97916666666666696</v>
      </c>
      <c r="G25" s="76">
        <f t="shared" si="6"/>
        <v>0.6875</v>
      </c>
      <c r="H25" s="77">
        <f t="shared" si="22"/>
        <v>5667873.7000000002</v>
      </c>
      <c r="I25" s="77">
        <v>5672443.2000000002</v>
      </c>
      <c r="J25" s="77">
        <f t="shared" si="11"/>
        <v>4569.5</v>
      </c>
      <c r="K25" s="91">
        <f t="shared" si="12"/>
        <v>190.39583333333334</v>
      </c>
      <c r="L25" s="101"/>
    </row>
    <row r="26" spans="1:14">
      <c r="A26" s="78">
        <f t="shared" si="27"/>
        <v>20</v>
      </c>
      <c r="B26" s="74">
        <f t="shared" si="27"/>
        <v>46162</v>
      </c>
      <c r="C26" s="74">
        <f t="shared" si="1"/>
        <v>46162</v>
      </c>
      <c r="D26" s="75">
        <v>0.29166666666666702</v>
      </c>
      <c r="E26" s="74">
        <f t="shared" si="5"/>
        <v>46162</v>
      </c>
      <c r="F26" s="75">
        <v>0.97916666666666696</v>
      </c>
      <c r="G26" s="76">
        <f t="shared" si="6"/>
        <v>0.6875</v>
      </c>
      <c r="H26" s="77">
        <f t="shared" si="22"/>
        <v>5672443.2000000002</v>
      </c>
      <c r="I26" s="77">
        <v>5677574.5</v>
      </c>
      <c r="J26" s="77">
        <f t="shared" ref="J26" si="28">I26-H26</f>
        <v>5131.2999999998137</v>
      </c>
      <c r="K26" s="91">
        <f t="shared" ref="K26" si="29">J26/24</f>
        <v>213.80416666665892</v>
      </c>
      <c r="L26" s="101"/>
    </row>
    <row r="27" spans="1:14">
      <c r="A27" s="78">
        <f t="shared" si="27"/>
        <v>21</v>
      </c>
      <c r="B27" s="74">
        <f t="shared" si="27"/>
        <v>46163</v>
      </c>
      <c r="C27" s="74">
        <f t="shared" si="1"/>
        <v>46163</v>
      </c>
      <c r="D27" s="75">
        <v>0.29166666666666702</v>
      </c>
      <c r="E27" s="74">
        <f t="shared" si="5"/>
        <v>46163</v>
      </c>
      <c r="F27" s="75">
        <v>0.97916666666666696</v>
      </c>
      <c r="G27" s="76">
        <f t="shared" si="6"/>
        <v>0.6875</v>
      </c>
      <c r="H27" s="77">
        <f t="shared" si="22"/>
        <v>5677574.5</v>
      </c>
      <c r="I27" s="77">
        <v>5685290.0999999996</v>
      </c>
      <c r="J27" s="77">
        <f t="shared" si="11"/>
        <v>7715.5999999996275</v>
      </c>
      <c r="K27" s="91">
        <f t="shared" si="12"/>
        <v>321.48333333331783</v>
      </c>
      <c r="L27" s="101"/>
    </row>
    <row r="28" spans="1:14">
      <c r="A28" s="78">
        <f t="shared" si="27"/>
        <v>22</v>
      </c>
      <c r="B28" s="74">
        <f t="shared" si="27"/>
        <v>46164</v>
      </c>
      <c r="C28" s="74">
        <f t="shared" si="1"/>
        <v>46164</v>
      </c>
      <c r="D28" s="75">
        <v>0.29166666666666702</v>
      </c>
      <c r="E28" s="74">
        <f t="shared" si="5"/>
        <v>46164</v>
      </c>
      <c r="F28" s="75">
        <v>0.97916666666666696</v>
      </c>
      <c r="G28" s="76">
        <f t="shared" si="6"/>
        <v>0.6875</v>
      </c>
      <c r="H28" s="77">
        <f t="shared" si="22"/>
        <v>5685290.0999999996</v>
      </c>
      <c r="I28" s="77">
        <v>5689446.4000000004</v>
      </c>
      <c r="J28" s="77">
        <f t="shared" si="11"/>
        <v>4156.3000000007451</v>
      </c>
      <c r="K28" s="91">
        <f t="shared" si="12"/>
        <v>173.17916666669771</v>
      </c>
      <c r="L28" s="101"/>
    </row>
    <row r="29" spans="1:14">
      <c r="A29" s="78">
        <f t="shared" si="27"/>
        <v>23</v>
      </c>
      <c r="B29" s="74">
        <f t="shared" si="27"/>
        <v>46165</v>
      </c>
      <c r="C29" s="74">
        <f t="shared" si="1"/>
        <v>46165</v>
      </c>
      <c r="D29" s="75">
        <v>0.29166666666666702</v>
      </c>
      <c r="E29" s="74">
        <f t="shared" si="5"/>
        <v>46165</v>
      </c>
      <c r="F29" s="75">
        <v>0.97916666666666696</v>
      </c>
      <c r="G29" s="76">
        <f t="shared" si="6"/>
        <v>0.6875</v>
      </c>
      <c r="H29" s="77">
        <f t="shared" si="22"/>
        <v>5689446.4000000004</v>
      </c>
      <c r="I29" s="77">
        <v>5690718.4000000004</v>
      </c>
      <c r="J29" s="77">
        <f t="shared" si="11"/>
        <v>1272</v>
      </c>
      <c r="K29" s="91">
        <f t="shared" si="12"/>
        <v>53</v>
      </c>
      <c r="L29" s="101"/>
    </row>
    <row r="30" spans="1:14">
      <c r="A30" s="78">
        <f t="shared" si="27"/>
        <v>24</v>
      </c>
      <c r="B30" s="74">
        <f t="shared" si="27"/>
        <v>46166</v>
      </c>
      <c r="C30" s="74">
        <f t="shared" si="1"/>
        <v>46166</v>
      </c>
      <c r="D30" s="75">
        <v>0.29166666666666702</v>
      </c>
      <c r="E30" s="74">
        <f t="shared" si="5"/>
        <v>46166</v>
      </c>
      <c r="F30" s="75">
        <v>0.97916666666666696</v>
      </c>
      <c r="G30" s="76">
        <f t="shared" si="6"/>
        <v>0.6875</v>
      </c>
      <c r="H30" s="77">
        <f t="shared" si="22"/>
        <v>5690718.4000000004</v>
      </c>
      <c r="I30" s="77">
        <v>5690718.4000000004</v>
      </c>
      <c r="J30" s="77">
        <f t="shared" si="11"/>
        <v>0</v>
      </c>
      <c r="K30" s="91">
        <f t="shared" si="12"/>
        <v>0</v>
      </c>
      <c r="L30" s="101" t="s">
        <v>164</v>
      </c>
    </row>
    <row r="31" spans="1:14">
      <c r="A31" s="78">
        <f t="shared" si="27"/>
        <v>25</v>
      </c>
      <c r="B31" s="74">
        <f t="shared" si="27"/>
        <v>46167</v>
      </c>
      <c r="C31" s="74">
        <f t="shared" si="1"/>
        <v>46167</v>
      </c>
      <c r="D31" s="75">
        <v>0.29166666666666702</v>
      </c>
      <c r="E31" s="74">
        <f t="shared" si="5"/>
        <v>46167</v>
      </c>
      <c r="F31" s="75">
        <v>0.97916666666666696</v>
      </c>
      <c r="G31" s="76">
        <f t="shared" si="6"/>
        <v>0.6875</v>
      </c>
      <c r="H31" s="77">
        <f t="shared" si="22"/>
        <v>5690718.4000000004</v>
      </c>
      <c r="I31" s="77">
        <v>5696148</v>
      </c>
      <c r="J31" s="77">
        <f t="shared" ref="J31" si="30">I31-H31</f>
        <v>5429.5999999996275</v>
      </c>
      <c r="K31" s="91">
        <f t="shared" ref="K31" si="31">J31/24</f>
        <v>226.2333333333178</v>
      </c>
      <c r="L31" s="101" t="s">
        <v>164</v>
      </c>
    </row>
    <row r="32" spans="1:14">
      <c r="A32" s="78">
        <f t="shared" si="27"/>
        <v>26</v>
      </c>
      <c r="B32" s="74">
        <f t="shared" si="27"/>
        <v>46168</v>
      </c>
      <c r="C32" s="74">
        <f t="shared" si="1"/>
        <v>46168</v>
      </c>
      <c r="D32" s="75">
        <v>0.29166666666666702</v>
      </c>
      <c r="E32" s="74">
        <f t="shared" si="5"/>
        <v>46168</v>
      </c>
      <c r="F32" s="75">
        <v>0.97916666666666696</v>
      </c>
      <c r="G32" s="76">
        <f t="shared" si="6"/>
        <v>0.6875</v>
      </c>
      <c r="H32" s="77">
        <f t="shared" si="22"/>
        <v>5696148</v>
      </c>
      <c r="I32" s="77">
        <v>5699487.7000000002</v>
      </c>
      <c r="J32" s="77">
        <f t="shared" ref="J32" si="32">I32-H32</f>
        <v>3339.7000000001863</v>
      </c>
      <c r="K32" s="91">
        <f t="shared" ref="K32" si="33">J32/24</f>
        <v>139.15416666667443</v>
      </c>
      <c r="L32" s="526"/>
    </row>
    <row r="33" spans="1:12">
      <c r="A33" s="78">
        <f t="shared" si="27"/>
        <v>27</v>
      </c>
      <c r="B33" s="74">
        <f t="shared" si="27"/>
        <v>46169</v>
      </c>
      <c r="C33" s="74">
        <f t="shared" si="1"/>
        <v>46169</v>
      </c>
      <c r="D33" s="75">
        <v>0.29166666666666702</v>
      </c>
      <c r="E33" s="74">
        <f t="shared" si="5"/>
        <v>46169</v>
      </c>
      <c r="F33" s="75">
        <v>0.97916666666666696</v>
      </c>
      <c r="G33" s="76">
        <f t="shared" si="6"/>
        <v>0.6875</v>
      </c>
      <c r="H33" s="77">
        <f t="shared" ref="H33" si="34">I32</f>
        <v>5699487.7000000002</v>
      </c>
      <c r="I33" s="77">
        <v>5699487.7000000002</v>
      </c>
      <c r="J33" s="77">
        <f t="shared" ref="J33" si="35">I33-H33</f>
        <v>0</v>
      </c>
      <c r="K33" s="91">
        <f t="shared" ref="K33" si="36">J33/24</f>
        <v>0</v>
      </c>
      <c r="L33" s="101" t="s">
        <v>164</v>
      </c>
    </row>
    <row r="34" spans="1:12">
      <c r="A34" s="78">
        <f t="shared" si="27"/>
        <v>28</v>
      </c>
      <c r="B34" s="74">
        <f t="shared" si="27"/>
        <v>46170</v>
      </c>
      <c r="C34" s="74">
        <f t="shared" si="1"/>
        <v>46170</v>
      </c>
      <c r="D34" s="75">
        <v>0.29166666666666702</v>
      </c>
      <c r="E34" s="74">
        <f t="shared" si="5"/>
        <v>46170</v>
      </c>
      <c r="F34" s="75">
        <v>0.97916666666666696</v>
      </c>
      <c r="G34" s="76">
        <f t="shared" si="6"/>
        <v>0.6875</v>
      </c>
      <c r="H34" s="77">
        <f t="shared" ref="H34:H36" si="37">I33</f>
        <v>5699487.7000000002</v>
      </c>
      <c r="I34" s="77">
        <v>5699487.7000000002</v>
      </c>
      <c r="J34" s="77">
        <f t="shared" ref="J34" si="38">I34-H34</f>
        <v>0</v>
      </c>
      <c r="K34" s="91">
        <f t="shared" ref="K34" si="39">J34/24</f>
        <v>0</v>
      </c>
      <c r="L34" s="101" t="s">
        <v>164</v>
      </c>
    </row>
    <row r="35" spans="1:12">
      <c r="A35" s="78">
        <f t="shared" si="27"/>
        <v>29</v>
      </c>
      <c r="B35" s="74">
        <f t="shared" si="27"/>
        <v>46171</v>
      </c>
      <c r="C35" s="74">
        <f t="shared" si="1"/>
        <v>46171</v>
      </c>
      <c r="D35" s="75">
        <v>0.29166666666666702</v>
      </c>
      <c r="E35" s="74">
        <f t="shared" si="5"/>
        <v>46171</v>
      </c>
      <c r="F35" s="75">
        <v>0.97916666666666696</v>
      </c>
      <c r="G35" s="76">
        <f t="shared" si="6"/>
        <v>0.6875</v>
      </c>
      <c r="H35" s="77">
        <f t="shared" si="37"/>
        <v>5699487.7000000002</v>
      </c>
      <c r="I35" s="200">
        <v>5703542.4000000004</v>
      </c>
      <c r="J35" s="77">
        <f t="shared" si="11"/>
        <v>4054.7000000001863</v>
      </c>
      <c r="K35" s="91">
        <f t="shared" si="12"/>
        <v>168.94583333334108</v>
      </c>
      <c r="L35" s="101"/>
    </row>
    <row r="36" spans="1:12">
      <c r="A36" s="78">
        <f t="shared" si="27"/>
        <v>30</v>
      </c>
      <c r="B36" s="74">
        <f t="shared" si="27"/>
        <v>46172</v>
      </c>
      <c r="C36" s="74">
        <f t="shared" si="1"/>
        <v>46172</v>
      </c>
      <c r="D36" s="75">
        <v>0.29166666666666702</v>
      </c>
      <c r="E36" s="74">
        <f t="shared" si="5"/>
        <v>46172</v>
      </c>
      <c r="F36" s="75">
        <v>0.97916666666666696</v>
      </c>
      <c r="G36" s="76">
        <f t="shared" si="6"/>
        <v>0.6875</v>
      </c>
      <c r="H36" s="77">
        <f t="shared" si="37"/>
        <v>5703542.4000000004</v>
      </c>
      <c r="I36" s="200">
        <v>5703542.4000000004</v>
      </c>
      <c r="J36" s="77">
        <f t="shared" si="11"/>
        <v>0</v>
      </c>
      <c r="K36" s="91">
        <f t="shared" si="12"/>
        <v>0</v>
      </c>
      <c r="L36" s="101" t="s">
        <v>164</v>
      </c>
    </row>
    <row r="37" spans="1:12">
      <c r="A37" s="78">
        <f t="shared" si="27"/>
        <v>31</v>
      </c>
      <c r="B37" s="74">
        <f t="shared" si="27"/>
        <v>46173</v>
      </c>
      <c r="C37" s="74">
        <f t="shared" ref="C37" si="40">B37</f>
        <v>46173</v>
      </c>
      <c r="D37" s="75">
        <v>0.29166666666666702</v>
      </c>
      <c r="E37" s="74">
        <f t="shared" si="5"/>
        <v>46173</v>
      </c>
      <c r="F37" s="75">
        <v>0.97916666666666696</v>
      </c>
      <c r="G37" s="76">
        <f t="shared" ref="G37" si="41">IFERROR(((E37-C37)+(F37-D37)),"")</f>
        <v>0.6875</v>
      </c>
      <c r="H37" s="77">
        <f t="shared" ref="H37" si="42">I36</f>
        <v>5703542.4000000004</v>
      </c>
      <c r="I37" s="200">
        <v>5703542.4000000004</v>
      </c>
      <c r="J37" s="77">
        <f t="shared" ref="J37" si="43">I37-H37</f>
        <v>0</v>
      </c>
      <c r="K37" s="91">
        <f t="shared" ref="K37" si="44">J37/24</f>
        <v>0</v>
      </c>
      <c r="L37" s="101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21.239583333333332</v>
      </c>
      <c r="H39" s="85"/>
      <c r="I39" s="85"/>
      <c r="J39" s="93">
        <f>SUM(J7:J38)</f>
        <v>84884.5</v>
      </c>
      <c r="K39" s="93">
        <f>AVERAGE(K7:K38)</f>
        <v>114.09206989247312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0.68514784946236551</v>
      </c>
      <c r="H40" s="89"/>
      <c r="I40" s="89"/>
      <c r="J40" s="89"/>
      <c r="K40" s="89">
        <f>K39/SUMPRODUCT((K7:K38&gt;0)*1)</f>
        <v>6.7112982289690066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2E00-000000000000}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0"/>
  <sheetViews>
    <sheetView zoomScale="80" zoomScaleNormal="80" workbookViewId="0">
      <pane xSplit="3" ySplit="6" topLeftCell="D19" activePane="bottomRight" state="frozen"/>
      <selection pane="topRight"/>
      <selection pane="bottomLeft"/>
      <selection pane="bottomRight" activeCell="N40" sqref="N40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38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139.76124999999956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</f>
        <v>46143</v>
      </c>
      <c r="F7" s="75">
        <v>0.70833333333333304</v>
      </c>
      <c r="G7" s="76">
        <f>IFERROR(((E7-C7)+(F7-D7)),"")</f>
        <v>0.41666666666666602</v>
      </c>
      <c r="H7" s="200">
        <v>206822.16</v>
      </c>
      <c r="I7" s="200">
        <v>206822.16</v>
      </c>
      <c r="J7" s="77">
        <f t="shared" ref="J7:J12" si="0">I7-H7</f>
        <v>0</v>
      </c>
      <c r="K7" s="91">
        <f t="shared" ref="K7:K12" si="1">J7/24</f>
        <v>0</v>
      </c>
      <c r="L7" s="555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</f>
        <v>46144</v>
      </c>
      <c r="F8" s="75">
        <v>0.70833333333333304</v>
      </c>
      <c r="G8" s="76">
        <f>IFERROR(((E8-C8)+(F8-D8)),"")</f>
        <v>0.41666666666666602</v>
      </c>
      <c r="H8" s="77">
        <f t="shared" ref="H8:H15" si="3">I7</f>
        <v>206822.16</v>
      </c>
      <c r="I8" s="200">
        <v>206822.16</v>
      </c>
      <c r="J8" s="77">
        <f t="shared" si="0"/>
        <v>0</v>
      </c>
      <c r="K8" s="91">
        <f t="shared" si="1"/>
        <v>0</v>
      </c>
      <c r="L8" s="557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0.29166666666666702</v>
      </c>
      <c r="E9" s="74">
        <f t="shared" ref="E9:E36" si="6">C9</f>
        <v>46145</v>
      </c>
      <c r="F9" s="75">
        <v>0.70833333333333304</v>
      </c>
      <c r="G9" s="76">
        <f>IFERROR(((E9-C9)+(F9-D9)),"")</f>
        <v>0.41666666666666602</v>
      </c>
      <c r="H9" s="77">
        <f t="shared" si="3"/>
        <v>206822.16</v>
      </c>
      <c r="I9" s="200">
        <v>206822.16</v>
      </c>
      <c r="J9" s="77">
        <f t="shared" ref="J9" si="7">I9-H9</f>
        <v>0</v>
      </c>
      <c r="K9" s="91">
        <f t="shared" ref="K9" si="8">J9/24</f>
        <v>0</v>
      </c>
      <c r="L9" s="557" t="s">
        <v>164</v>
      </c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0.29166666666666702</v>
      </c>
      <c r="E10" s="74">
        <f t="shared" si="6"/>
        <v>46146</v>
      </c>
      <c r="F10" s="75">
        <v>0.70833333333333304</v>
      </c>
      <c r="G10" s="76">
        <f>IFERROR(((E10-C10)+(F10-D10)),"")</f>
        <v>0.41666666666666602</v>
      </c>
      <c r="H10" s="77">
        <f t="shared" si="3"/>
        <v>206822.16</v>
      </c>
      <c r="I10" s="200">
        <v>210037.65</v>
      </c>
      <c r="J10" s="77">
        <f t="shared" ref="J10" si="9">I10-H10</f>
        <v>3215.4899999999907</v>
      </c>
      <c r="K10" s="91">
        <f t="shared" ref="K10" si="10">J10/24</f>
        <v>133.97874999999962</v>
      </c>
      <c r="L10" s="101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0.29166666666666702</v>
      </c>
      <c r="E11" s="74">
        <f t="shared" si="6"/>
        <v>46147</v>
      </c>
      <c r="F11" s="75">
        <v>0.70833333333333304</v>
      </c>
      <c r="G11" s="76">
        <f t="shared" ref="G11:G36" si="11">IFERROR(((E11-C11)+(F11-D11)),"")</f>
        <v>0.41666666666666602</v>
      </c>
      <c r="H11" s="77">
        <f t="shared" si="3"/>
        <v>210037.65</v>
      </c>
      <c r="I11" s="77">
        <v>213165.49</v>
      </c>
      <c r="J11" s="77">
        <f t="shared" si="0"/>
        <v>3127.8399999999965</v>
      </c>
      <c r="K11" s="91">
        <f t="shared" si="1"/>
        <v>130.32666666666651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0.29166666666666702</v>
      </c>
      <c r="E12" s="74">
        <f t="shared" si="6"/>
        <v>46148</v>
      </c>
      <c r="F12" s="75">
        <v>0.70833333333333304</v>
      </c>
      <c r="G12" s="76">
        <f t="shared" si="11"/>
        <v>0.41666666666666602</v>
      </c>
      <c r="H12" s="77">
        <f t="shared" si="3"/>
        <v>213165.49</v>
      </c>
      <c r="I12" s="77">
        <v>216139.83</v>
      </c>
      <c r="J12" s="77">
        <f t="shared" si="0"/>
        <v>2974.3399999999965</v>
      </c>
      <c r="K12" s="91">
        <f t="shared" si="1"/>
        <v>123.93083333333318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0.29166666666666702</v>
      </c>
      <c r="E13" s="74">
        <f t="shared" si="6"/>
        <v>46149</v>
      </c>
      <c r="F13" s="75">
        <v>0.70833333333333304</v>
      </c>
      <c r="G13" s="76">
        <f t="shared" si="11"/>
        <v>0.41666666666666602</v>
      </c>
      <c r="H13" s="77">
        <f t="shared" si="3"/>
        <v>216139.83</v>
      </c>
      <c r="I13" s="77">
        <v>219305.62</v>
      </c>
      <c r="J13" s="77">
        <f t="shared" ref="J13" si="12">I13-H13</f>
        <v>3165.7900000000081</v>
      </c>
      <c r="K13" s="91">
        <f t="shared" ref="K13" si="13">J13/24</f>
        <v>131.90791666666701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0.29166666666666702</v>
      </c>
      <c r="E14" s="74">
        <f t="shared" si="6"/>
        <v>46150</v>
      </c>
      <c r="F14" s="75">
        <v>0.70833333333333304</v>
      </c>
      <c r="G14" s="76">
        <f t="shared" si="11"/>
        <v>0.41666666666666602</v>
      </c>
      <c r="H14" s="77">
        <f t="shared" si="3"/>
        <v>219305.62</v>
      </c>
      <c r="I14" s="77">
        <v>222077.22</v>
      </c>
      <c r="J14" s="77">
        <f t="shared" ref="J14" si="14">I14-H14</f>
        <v>2771.6000000000058</v>
      </c>
      <c r="K14" s="91">
        <f t="shared" ref="K14" si="15">J14/24</f>
        <v>115.48333333333358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0.29166666666666702</v>
      </c>
      <c r="E15" s="74">
        <f t="shared" si="6"/>
        <v>46151</v>
      </c>
      <c r="F15" s="75">
        <v>0.70833333333333304</v>
      </c>
      <c r="G15" s="76">
        <f t="shared" si="11"/>
        <v>0.41666666666666602</v>
      </c>
      <c r="H15" s="77">
        <f t="shared" si="3"/>
        <v>222077.22</v>
      </c>
      <c r="I15" s="77">
        <v>222077.22</v>
      </c>
      <c r="J15" s="77">
        <f t="shared" ref="J15:J36" si="16">I15-H15</f>
        <v>0</v>
      </c>
      <c r="K15" s="91">
        <f t="shared" ref="K15:K36" si="17">J15/24</f>
        <v>0</v>
      </c>
      <c r="L15" s="101" t="s">
        <v>164</v>
      </c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0.29166666666666702</v>
      </c>
      <c r="E16" s="74">
        <f t="shared" si="6"/>
        <v>46152</v>
      </c>
      <c r="F16" s="75">
        <v>0.70833333333333304</v>
      </c>
      <c r="G16" s="76">
        <f t="shared" si="11"/>
        <v>0.41666666666666602</v>
      </c>
      <c r="H16" s="77">
        <f t="shared" ref="H16:H21" si="18">I15</f>
        <v>222077.22</v>
      </c>
      <c r="I16" s="77">
        <v>222077.22</v>
      </c>
      <c r="J16" s="77">
        <f t="shared" ref="J16" si="19">I16-H16</f>
        <v>0</v>
      </c>
      <c r="K16" s="91">
        <f t="shared" ref="K16" si="20">J16/24</f>
        <v>0</v>
      </c>
      <c r="L16" s="101" t="s">
        <v>164</v>
      </c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0.29166666666666702</v>
      </c>
      <c r="E17" s="74">
        <f t="shared" si="6"/>
        <v>46153</v>
      </c>
      <c r="F17" s="75">
        <v>0.70833333333333304</v>
      </c>
      <c r="G17" s="76">
        <f t="shared" si="11"/>
        <v>0.41666666666666602</v>
      </c>
      <c r="H17" s="77">
        <f t="shared" si="18"/>
        <v>222077.22</v>
      </c>
      <c r="I17" s="77">
        <v>225161.92</v>
      </c>
      <c r="J17" s="77">
        <f t="shared" si="16"/>
        <v>3084.7000000000116</v>
      </c>
      <c r="K17" s="91">
        <f t="shared" si="17"/>
        <v>128.52916666666715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0.29166666666666702</v>
      </c>
      <c r="E18" s="74">
        <f t="shared" si="6"/>
        <v>46154</v>
      </c>
      <c r="F18" s="75">
        <v>0.70833333333333304</v>
      </c>
      <c r="G18" s="76">
        <f t="shared" si="11"/>
        <v>0.41666666666666602</v>
      </c>
      <c r="H18" s="77">
        <f t="shared" si="18"/>
        <v>225161.92</v>
      </c>
      <c r="I18" s="77">
        <v>228059.8</v>
      </c>
      <c r="J18" s="77">
        <f t="shared" ref="J18" si="21">I18-H18</f>
        <v>2897.8799999999756</v>
      </c>
      <c r="K18" s="91">
        <f t="shared" ref="K18" si="22">J18/24</f>
        <v>120.74499999999898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0.29166666666666702</v>
      </c>
      <c r="E19" s="74">
        <f t="shared" si="6"/>
        <v>46155</v>
      </c>
      <c r="F19" s="75">
        <v>0.70833333333333304</v>
      </c>
      <c r="G19" s="76">
        <f t="shared" si="11"/>
        <v>0.41666666666666602</v>
      </c>
      <c r="H19" s="77">
        <f t="shared" si="18"/>
        <v>228059.8</v>
      </c>
      <c r="I19" s="77">
        <v>231081.78</v>
      </c>
      <c r="J19" s="77">
        <f t="shared" si="16"/>
        <v>3021.9800000000105</v>
      </c>
      <c r="K19" s="91">
        <f t="shared" si="17"/>
        <v>125.91583333333377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0.29166666666666702</v>
      </c>
      <c r="E20" s="74">
        <f t="shared" si="6"/>
        <v>46156</v>
      </c>
      <c r="F20" s="75">
        <v>0.70833333333333304</v>
      </c>
      <c r="G20" s="76">
        <f t="shared" si="11"/>
        <v>0.41666666666666602</v>
      </c>
      <c r="H20" s="77">
        <f t="shared" si="18"/>
        <v>231081.78</v>
      </c>
      <c r="I20" s="77">
        <v>233680</v>
      </c>
      <c r="J20" s="77">
        <f t="shared" si="16"/>
        <v>2598.2200000000012</v>
      </c>
      <c r="K20" s="91">
        <f t="shared" si="17"/>
        <v>108.25916666666672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0.29166666666666702</v>
      </c>
      <c r="E21" s="74">
        <f t="shared" si="6"/>
        <v>46157</v>
      </c>
      <c r="F21" s="75">
        <v>0.70833333333333304</v>
      </c>
      <c r="G21" s="76">
        <f t="shared" si="11"/>
        <v>0.41666666666666602</v>
      </c>
      <c r="H21" s="77">
        <f t="shared" si="18"/>
        <v>233680</v>
      </c>
      <c r="I21" s="77">
        <v>233680</v>
      </c>
      <c r="J21" s="77">
        <f t="shared" si="16"/>
        <v>0</v>
      </c>
      <c r="K21" s="91">
        <f t="shared" si="17"/>
        <v>0</v>
      </c>
      <c r="L21" s="101" t="s">
        <v>164</v>
      </c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0.29166666666666702</v>
      </c>
      <c r="E22" s="74">
        <f t="shared" si="6"/>
        <v>46158</v>
      </c>
      <c r="F22" s="75">
        <v>0.70833333333333304</v>
      </c>
      <c r="G22" s="76">
        <f t="shared" si="11"/>
        <v>0.41666666666666602</v>
      </c>
      <c r="H22" s="77">
        <f t="shared" ref="H22" si="23">I21</f>
        <v>233680</v>
      </c>
      <c r="I22" s="77">
        <v>233680</v>
      </c>
      <c r="J22" s="77">
        <f t="shared" ref="J22" si="24">I22-H22</f>
        <v>0</v>
      </c>
      <c r="K22" s="91">
        <f t="shared" ref="K22" si="25">J22/24</f>
        <v>0</v>
      </c>
      <c r="L22" s="101" t="s">
        <v>164</v>
      </c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0.29166666666666702</v>
      </c>
      <c r="E23" s="74">
        <f t="shared" si="6"/>
        <v>46159</v>
      </c>
      <c r="F23" s="75">
        <v>0.70833333333333304</v>
      </c>
      <c r="G23" s="76">
        <f t="shared" si="11"/>
        <v>0.41666666666666602</v>
      </c>
      <c r="H23" s="77">
        <f t="shared" ref="H23:H29" si="26">I22</f>
        <v>233680</v>
      </c>
      <c r="I23" s="77">
        <v>233680</v>
      </c>
      <c r="J23" s="77">
        <f t="shared" ref="J23" si="27">I23-H23</f>
        <v>0</v>
      </c>
      <c r="K23" s="91">
        <f t="shared" ref="K23" si="28">J23/24</f>
        <v>0</v>
      </c>
      <c r="L23" s="101" t="s">
        <v>164</v>
      </c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0.29166666666666702</v>
      </c>
      <c r="E24" s="74">
        <f t="shared" si="6"/>
        <v>46160</v>
      </c>
      <c r="F24" s="75">
        <v>0.70833333333333304</v>
      </c>
      <c r="G24" s="76">
        <f t="shared" si="11"/>
        <v>0.41666666666666602</v>
      </c>
      <c r="H24" s="77">
        <f t="shared" si="26"/>
        <v>233680</v>
      </c>
      <c r="I24" s="77">
        <v>237034.27</v>
      </c>
      <c r="J24" s="77">
        <f t="shared" si="16"/>
        <v>3354.2699999999895</v>
      </c>
      <c r="K24" s="91">
        <f t="shared" si="17"/>
        <v>139.76124999999956</v>
      </c>
      <c r="L24" s="101"/>
    </row>
    <row r="25" spans="1:14">
      <c r="A25" s="78">
        <f t="shared" ref="A25:B37" si="29">A24+1</f>
        <v>19</v>
      </c>
      <c r="B25" s="74">
        <f t="shared" si="29"/>
        <v>46161</v>
      </c>
      <c r="C25" s="74">
        <f t="shared" si="2"/>
        <v>46161</v>
      </c>
      <c r="D25" s="75">
        <f t="shared" si="5"/>
        <v>0.29166666666666702</v>
      </c>
      <c r="E25" s="74">
        <f t="shared" si="6"/>
        <v>46161</v>
      </c>
      <c r="F25" s="75">
        <v>0.70833333333333304</v>
      </c>
      <c r="G25" s="76">
        <f t="shared" si="11"/>
        <v>0.41666666666666602</v>
      </c>
      <c r="H25" s="77">
        <f t="shared" si="26"/>
        <v>237034.27</v>
      </c>
      <c r="I25" s="77">
        <v>240271.68</v>
      </c>
      <c r="J25" s="77">
        <f t="shared" si="16"/>
        <v>3237.4100000000035</v>
      </c>
      <c r="K25" s="91">
        <f t="shared" si="17"/>
        <v>134.89208333333349</v>
      </c>
      <c r="L25" s="101"/>
    </row>
    <row r="26" spans="1:14">
      <c r="A26" s="78">
        <f t="shared" si="29"/>
        <v>20</v>
      </c>
      <c r="B26" s="74">
        <f t="shared" si="29"/>
        <v>46162</v>
      </c>
      <c r="C26" s="74">
        <f t="shared" si="2"/>
        <v>46162</v>
      </c>
      <c r="D26" s="75">
        <f t="shared" si="5"/>
        <v>0.29166666666666702</v>
      </c>
      <c r="E26" s="74">
        <f t="shared" si="6"/>
        <v>46162</v>
      </c>
      <c r="F26" s="75">
        <v>0.95833333333333337</v>
      </c>
      <c r="G26" s="76">
        <f t="shared" si="11"/>
        <v>0.6666666666666663</v>
      </c>
      <c r="H26" s="77">
        <f t="shared" si="26"/>
        <v>240271.68</v>
      </c>
      <c r="I26" s="77">
        <v>243500.34</v>
      </c>
      <c r="J26" s="77">
        <f t="shared" si="16"/>
        <v>3228.6600000000035</v>
      </c>
      <c r="K26" s="91">
        <f t="shared" si="17"/>
        <v>134.52750000000015</v>
      </c>
      <c r="L26" s="101"/>
    </row>
    <row r="27" spans="1:14">
      <c r="A27" s="78">
        <f t="shared" si="29"/>
        <v>21</v>
      </c>
      <c r="B27" s="74">
        <f t="shared" si="29"/>
        <v>46163</v>
      </c>
      <c r="C27" s="74">
        <f t="shared" si="2"/>
        <v>46163</v>
      </c>
      <c r="D27" s="75">
        <f t="shared" si="5"/>
        <v>0.29166666666666702</v>
      </c>
      <c r="E27" s="74">
        <f t="shared" si="6"/>
        <v>46163</v>
      </c>
      <c r="F27" s="75">
        <v>0.95833333333333337</v>
      </c>
      <c r="G27" s="76">
        <f t="shared" si="11"/>
        <v>0.6666666666666663</v>
      </c>
      <c r="H27" s="77">
        <f t="shared" si="26"/>
        <v>243500.34</v>
      </c>
      <c r="I27" s="77">
        <v>246175.69</v>
      </c>
      <c r="J27" s="77">
        <f t="shared" si="16"/>
        <v>2675.3500000000058</v>
      </c>
      <c r="K27" s="91">
        <f t="shared" si="17"/>
        <v>111.4729166666669</v>
      </c>
      <c r="L27" s="101"/>
    </row>
    <row r="28" spans="1:14">
      <c r="A28" s="78">
        <f t="shared" si="29"/>
        <v>22</v>
      </c>
      <c r="B28" s="74">
        <f t="shared" si="29"/>
        <v>46164</v>
      </c>
      <c r="C28" s="74">
        <f t="shared" si="2"/>
        <v>46164</v>
      </c>
      <c r="D28" s="75">
        <f t="shared" si="5"/>
        <v>0.29166666666666702</v>
      </c>
      <c r="E28" s="74">
        <f t="shared" si="6"/>
        <v>46164</v>
      </c>
      <c r="F28" s="75">
        <v>0.95833333333333337</v>
      </c>
      <c r="G28" s="76">
        <f t="shared" si="11"/>
        <v>0.6666666666666663</v>
      </c>
      <c r="H28" s="77">
        <f t="shared" si="26"/>
        <v>246175.69</v>
      </c>
      <c r="I28" s="77">
        <v>248535.9</v>
      </c>
      <c r="J28" s="77">
        <f t="shared" si="16"/>
        <v>2360.2099999999919</v>
      </c>
      <c r="K28" s="91">
        <f t="shared" si="17"/>
        <v>98.342083333332994</v>
      </c>
      <c r="L28" s="101"/>
    </row>
    <row r="29" spans="1:14">
      <c r="A29" s="78">
        <f t="shared" si="29"/>
        <v>23</v>
      </c>
      <c r="B29" s="74">
        <f t="shared" si="29"/>
        <v>46165</v>
      </c>
      <c r="C29" s="74">
        <f t="shared" si="2"/>
        <v>46165</v>
      </c>
      <c r="D29" s="75">
        <f t="shared" si="5"/>
        <v>0.29166666666666702</v>
      </c>
      <c r="E29" s="74">
        <f t="shared" si="6"/>
        <v>46165</v>
      </c>
      <c r="F29" s="75">
        <v>0.95833333333333337</v>
      </c>
      <c r="G29" s="76">
        <f t="shared" si="11"/>
        <v>0.6666666666666663</v>
      </c>
      <c r="H29" s="77">
        <f t="shared" si="26"/>
        <v>248535.9</v>
      </c>
      <c r="I29" s="77">
        <v>248535.9</v>
      </c>
      <c r="J29" s="77">
        <f t="shared" si="16"/>
        <v>0</v>
      </c>
      <c r="K29" s="91">
        <f t="shared" si="17"/>
        <v>0</v>
      </c>
      <c r="L29" s="101" t="s">
        <v>164</v>
      </c>
    </row>
    <row r="30" spans="1:14">
      <c r="A30" s="78">
        <f t="shared" si="29"/>
        <v>24</v>
      </c>
      <c r="B30" s="74">
        <f t="shared" si="29"/>
        <v>46166</v>
      </c>
      <c r="C30" s="74">
        <f t="shared" si="2"/>
        <v>46166</v>
      </c>
      <c r="D30" s="75">
        <f t="shared" si="5"/>
        <v>0.29166666666666702</v>
      </c>
      <c r="E30" s="74">
        <f t="shared" si="6"/>
        <v>46166</v>
      </c>
      <c r="F30" s="75">
        <v>0.95833333333333337</v>
      </c>
      <c r="G30" s="76">
        <f t="shared" si="11"/>
        <v>0.6666666666666663</v>
      </c>
      <c r="H30" s="77">
        <f t="shared" ref="H30:H36" si="30">I29</f>
        <v>248535.9</v>
      </c>
      <c r="I30" s="77">
        <v>248535.9</v>
      </c>
      <c r="J30" s="77">
        <f t="shared" ref="J30" si="31">I30-H30</f>
        <v>0</v>
      </c>
      <c r="K30" s="91">
        <f t="shared" ref="K30" si="32">J30/24</f>
        <v>0</v>
      </c>
      <c r="L30" s="101" t="s">
        <v>164</v>
      </c>
    </row>
    <row r="31" spans="1:14">
      <c r="A31" s="78">
        <f t="shared" si="29"/>
        <v>25</v>
      </c>
      <c r="B31" s="74">
        <f t="shared" si="29"/>
        <v>46167</v>
      </c>
      <c r="C31" s="74">
        <f t="shared" si="2"/>
        <v>46167</v>
      </c>
      <c r="D31" s="75">
        <f t="shared" si="5"/>
        <v>0.29166666666666702</v>
      </c>
      <c r="E31" s="74">
        <f t="shared" si="6"/>
        <v>46167</v>
      </c>
      <c r="F31" s="75">
        <v>0.95833333333333337</v>
      </c>
      <c r="G31" s="76">
        <f t="shared" si="11"/>
        <v>0.6666666666666663</v>
      </c>
      <c r="H31" s="77">
        <f t="shared" si="30"/>
        <v>248535.9</v>
      </c>
      <c r="I31" s="77">
        <v>250994.85</v>
      </c>
      <c r="J31" s="77">
        <f t="shared" si="16"/>
        <v>2458.9500000000116</v>
      </c>
      <c r="K31" s="91">
        <f t="shared" si="17"/>
        <v>102.45625000000048</v>
      </c>
      <c r="L31" s="526"/>
    </row>
    <row r="32" spans="1:14">
      <c r="A32" s="78">
        <f t="shared" si="29"/>
        <v>26</v>
      </c>
      <c r="B32" s="74">
        <f t="shared" si="29"/>
        <v>46168</v>
      </c>
      <c r="C32" s="74">
        <f t="shared" si="2"/>
        <v>46168</v>
      </c>
      <c r="D32" s="75">
        <f t="shared" si="5"/>
        <v>0.29166666666666702</v>
      </c>
      <c r="E32" s="74">
        <f t="shared" si="6"/>
        <v>46168</v>
      </c>
      <c r="F32" s="75">
        <v>0.95833333333333337</v>
      </c>
      <c r="G32" s="76">
        <f t="shared" si="11"/>
        <v>0.6666666666666663</v>
      </c>
      <c r="H32" s="77">
        <f t="shared" si="30"/>
        <v>250994.85</v>
      </c>
      <c r="I32" s="77">
        <v>253287.33</v>
      </c>
      <c r="J32" s="77">
        <f t="shared" ref="J32" si="33">I32-H32</f>
        <v>2292.4799999999814</v>
      </c>
      <c r="K32" s="91">
        <f t="shared" ref="K32" si="34">J32/24</f>
        <v>95.519999999999229</v>
      </c>
      <c r="L32" s="526"/>
    </row>
    <row r="33" spans="1:12">
      <c r="A33" s="78">
        <f t="shared" si="29"/>
        <v>27</v>
      </c>
      <c r="B33" s="74">
        <f t="shared" si="29"/>
        <v>46169</v>
      </c>
      <c r="C33" s="74">
        <f t="shared" si="2"/>
        <v>46169</v>
      </c>
      <c r="D33" s="75">
        <f t="shared" si="5"/>
        <v>0.29166666666666702</v>
      </c>
      <c r="E33" s="74">
        <f t="shared" si="6"/>
        <v>46169</v>
      </c>
      <c r="F33" s="75">
        <v>0.95833333333333337</v>
      </c>
      <c r="G33" s="76">
        <f t="shared" si="11"/>
        <v>0.6666666666666663</v>
      </c>
      <c r="H33" s="77">
        <f t="shared" si="30"/>
        <v>253287.33</v>
      </c>
      <c r="I33" s="77">
        <v>253287.33</v>
      </c>
      <c r="J33" s="77">
        <f t="shared" si="16"/>
        <v>0</v>
      </c>
      <c r="K33" s="91">
        <f t="shared" si="17"/>
        <v>0</v>
      </c>
      <c r="L33" s="101" t="s">
        <v>164</v>
      </c>
    </row>
    <row r="34" spans="1:12">
      <c r="A34" s="78">
        <f t="shared" si="29"/>
        <v>28</v>
      </c>
      <c r="B34" s="74">
        <f t="shared" si="29"/>
        <v>46170</v>
      </c>
      <c r="C34" s="74">
        <f t="shared" si="2"/>
        <v>46170</v>
      </c>
      <c r="D34" s="75">
        <f t="shared" si="5"/>
        <v>0.29166666666666702</v>
      </c>
      <c r="E34" s="74">
        <f t="shared" si="6"/>
        <v>46170</v>
      </c>
      <c r="F34" s="75">
        <v>0.95833333333333337</v>
      </c>
      <c r="G34" s="76">
        <f t="shared" si="11"/>
        <v>0.6666666666666663</v>
      </c>
      <c r="H34" s="77">
        <f t="shared" si="30"/>
        <v>253287.33</v>
      </c>
      <c r="I34" s="200">
        <v>255924.48000000001</v>
      </c>
      <c r="J34" s="77">
        <f t="shared" si="16"/>
        <v>2637.1500000000233</v>
      </c>
      <c r="K34" s="91">
        <f t="shared" si="17"/>
        <v>109.88125000000097</v>
      </c>
      <c r="L34" s="101"/>
    </row>
    <row r="35" spans="1:12">
      <c r="A35" s="78">
        <f t="shared" si="29"/>
        <v>29</v>
      </c>
      <c r="B35" s="74">
        <f t="shared" si="29"/>
        <v>46171</v>
      </c>
      <c r="C35" s="74">
        <f t="shared" si="2"/>
        <v>46171</v>
      </c>
      <c r="D35" s="75">
        <f t="shared" si="5"/>
        <v>0.29166666666666702</v>
      </c>
      <c r="E35" s="74">
        <f t="shared" si="6"/>
        <v>46171</v>
      </c>
      <c r="F35" s="75">
        <v>0.95833333333333337</v>
      </c>
      <c r="G35" s="76">
        <f t="shared" si="11"/>
        <v>0.6666666666666663</v>
      </c>
      <c r="H35" s="77">
        <f t="shared" si="30"/>
        <v>255924.48000000001</v>
      </c>
      <c r="I35" s="200">
        <v>257968.51</v>
      </c>
      <c r="J35" s="77">
        <f t="shared" si="16"/>
        <v>2044.0299999999988</v>
      </c>
      <c r="K35" s="91">
        <f t="shared" si="17"/>
        <v>85.167916666666613</v>
      </c>
      <c r="L35" s="101"/>
    </row>
    <row r="36" spans="1:12">
      <c r="A36" s="78">
        <f t="shared" si="29"/>
        <v>30</v>
      </c>
      <c r="B36" s="74">
        <f t="shared" si="29"/>
        <v>46172</v>
      </c>
      <c r="C36" s="74">
        <f t="shared" si="2"/>
        <v>46172</v>
      </c>
      <c r="D36" s="75">
        <f t="shared" si="5"/>
        <v>0.29166666666666702</v>
      </c>
      <c r="E36" s="74">
        <f t="shared" si="6"/>
        <v>46172</v>
      </c>
      <c r="F36" s="75">
        <v>0.95833333333333337</v>
      </c>
      <c r="G36" s="76">
        <f t="shared" si="11"/>
        <v>0.6666666666666663</v>
      </c>
      <c r="H36" s="77">
        <f t="shared" si="30"/>
        <v>257968.51</v>
      </c>
      <c r="I36" s="200">
        <v>257968.51</v>
      </c>
      <c r="J36" s="77">
        <f t="shared" si="16"/>
        <v>0</v>
      </c>
      <c r="K36" s="91">
        <f t="shared" si="17"/>
        <v>0</v>
      </c>
      <c r="L36" s="101" t="s">
        <v>164</v>
      </c>
    </row>
    <row r="37" spans="1:12">
      <c r="A37" s="78">
        <f t="shared" si="29"/>
        <v>31</v>
      </c>
      <c r="B37" s="74">
        <f t="shared" si="29"/>
        <v>46173</v>
      </c>
      <c r="C37" s="74">
        <f t="shared" ref="C37" si="35">B37</f>
        <v>46173</v>
      </c>
      <c r="D37" s="75">
        <f t="shared" si="5"/>
        <v>0.29166666666666702</v>
      </c>
      <c r="E37" s="74">
        <f t="shared" ref="E37" si="36">C37</f>
        <v>46173</v>
      </c>
      <c r="F37" s="75">
        <v>0.95833333333333337</v>
      </c>
      <c r="G37" s="76">
        <f t="shared" ref="G37" si="37">IFERROR(((E37-C37)+(F37-D37)),"")</f>
        <v>0.6666666666666663</v>
      </c>
      <c r="H37" s="77">
        <f t="shared" ref="H37" si="38">I36</f>
        <v>257968.51</v>
      </c>
      <c r="I37" s="200">
        <v>257968.51</v>
      </c>
      <c r="J37" s="77">
        <f t="shared" ref="J37" si="39">I37-H37</f>
        <v>0</v>
      </c>
      <c r="K37" s="91">
        <f t="shared" ref="K37" si="40">J37/24</f>
        <v>0</v>
      </c>
      <c r="L37" s="101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15.916666666666648</v>
      </c>
      <c r="H39" s="85"/>
      <c r="I39" s="85"/>
      <c r="J39" s="93">
        <f>SUM(J7:J38)</f>
        <v>51146.350000000006</v>
      </c>
      <c r="K39" s="93">
        <f>AVERAGE(K7:K38)</f>
        <v>68.74509408602151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0.5134408602150532</v>
      </c>
      <c r="H40" s="89"/>
      <c r="I40" s="89"/>
      <c r="J40" s="89"/>
      <c r="K40" s="89">
        <f>K39/SUMPRODUCT((K7:K38&gt;0)*1)</f>
        <v>3.8191718936678618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6" priority="1" operator="equal">
      <formula>"APC"</formula>
    </cfRule>
  </conditionalFormatting>
  <hyperlinks>
    <hyperlink ref="L2" location="'Summary sales'!A1" display="SUMMARY" xr:uid="{00000000-0004-0000-2F00-000000000000}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41"/>
  <sheetViews>
    <sheetView zoomScale="90" zoomScaleNormal="90" workbookViewId="0">
      <pane xSplit="2" ySplit="6" topLeftCell="C22" activePane="bottomRight" state="frozen"/>
      <selection pane="topRight"/>
      <selection pane="bottomLeft"/>
      <selection pane="bottomRight" activeCell="K38" sqref="K3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179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MAX(K8:K39)</f>
        <v>53.230416666667828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 ht="5.25" customHeight="1">
      <c r="A7" s="207"/>
      <c r="B7" s="208"/>
      <c r="C7" s="208"/>
      <c r="D7" s="208"/>
      <c r="E7" s="208"/>
      <c r="F7" s="208"/>
      <c r="G7" s="209"/>
      <c r="H7" s="208"/>
      <c r="I7" s="208"/>
      <c r="J7" s="208"/>
      <c r="K7" s="209"/>
      <c r="L7" s="212"/>
    </row>
    <row r="8" spans="1:12">
      <c r="A8" s="210">
        <v>1</v>
      </c>
      <c r="B8" s="112">
        <f>C4</f>
        <v>46143</v>
      </c>
      <c r="C8" s="112">
        <f>C4</f>
        <v>46143</v>
      </c>
      <c r="D8" s="211">
        <v>0.25</v>
      </c>
      <c r="E8" s="112">
        <f>C8</f>
        <v>46143</v>
      </c>
      <c r="F8" s="211">
        <v>0.57499999999999996</v>
      </c>
      <c r="G8" s="155">
        <f>IFERROR(((E8-C8)+(F8-D8)),"")</f>
        <v>0.32499999999999996</v>
      </c>
      <c r="H8" s="200">
        <v>813569.8</v>
      </c>
      <c r="I8" s="200">
        <v>813569.8</v>
      </c>
      <c r="J8" s="154">
        <f t="shared" ref="J8:J13" si="0">I8-H8</f>
        <v>0</v>
      </c>
      <c r="K8" s="156">
        <f t="shared" ref="K8:K13" si="1">J8/24</f>
        <v>0</v>
      </c>
      <c r="L8" s="101" t="s">
        <v>164</v>
      </c>
    </row>
    <row r="9" spans="1:12">
      <c r="A9" s="78">
        <f>A8+1</f>
        <v>2</v>
      </c>
      <c r="B9" s="74">
        <f>B8+1</f>
        <v>46144</v>
      </c>
      <c r="C9" s="74">
        <f t="shared" ref="C9:C37" si="2">B9</f>
        <v>46144</v>
      </c>
      <c r="D9" s="75">
        <f>D8</f>
        <v>0.25</v>
      </c>
      <c r="E9" s="74">
        <f>C9</f>
        <v>46144</v>
      </c>
      <c r="F9" s="75">
        <v>0.58333333333333304</v>
      </c>
      <c r="G9" s="76">
        <f>IFERROR(((E9-C9)+(F9-D9)),"")</f>
        <v>0.33333333333333304</v>
      </c>
      <c r="H9" s="77">
        <f t="shared" ref="H9:H22" si="3">I8</f>
        <v>813569.8</v>
      </c>
      <c r="I9" s="200">
        <v>813593.64</v>
      </c>
      <c r="J9" s="154">
        <f t="shared" si="0"/>
        <v>23.839999999967404</v>
      </c>
      <c r="K9" s="156">
        <f t="shared" si="1"/>
        <v>0.99333333333197515</v>
      </c>
      <c r="L9" s="559" t="s">
        <v>250</v>
      </c>
    </row>
    <row r="10" spans="1:12">
      <c r="A10" s="78">
        <f t="shared" ref="A10:B25" si="4">A9+1</f>
        <v>3</v>
      </c>
      <c r="B10" s="74">
        <f t="shared" si="4"/>
        <v>46145</v>
      </c>
      <c r="C10" s="74">
        <f t="shared" si="2"/>
        <v>46145</v>
      </c>
      <c r="D10" s="75">
        <f t="shared" ref="D10:D38" si="5">D9</f>
        <v>0.25</v>
      </c>
      <c r="E10" s="74">
        <f t="shared" ref="E10:E37" si="6">C10</f>
        <v>46145</v>
      </c>
      <c r="F10" s="75">
        <v>0.58333333333333304</v>
      </c>
      <c r="G10" s="76">
        <f>IFERROR(((E10-C10)+(F10-D10)),"")</f>
        <v>0.33333333333333304</v>
      </c>
      <c r="H10" s="77">
        <f t="shared" si="3"/>
        <v>813593.64</v>
      </c>
      <c r="I10" s="200">
        <v>813593.64</v>
      </c>
      <c r="J10" s="154">
        <f t="shared" ref="J10" si="7">I10-H10</f>
        <v>0</v>
      </c>
      <c r="K10" s="156">
        <f t="shared" ref="K10" si="8">J10/24</f>
        <v>0</v>
      </c>
      <c r="L10" s="557" t="s">
        <v>164</v>
      </c>
    </row>
    <row r="11" spans="1:12">
      <c r="A11" s="78">
        <f t="shared" si="4"/>
        <v>4</v>
      </c>
      <c r="B11" s="74">
        <f t="shared" si="4"/>
        <v>46146</v>
      </c>
      <c r="C11" s="74">
        <f t="shared" si="2"/>
        <v>46146</v>
      </c>
      <c r="D11" s="75">
        <f t="shared" si="5"/>
        <v>0.25</v>
      </c>
      <c r="E11" s="74">
        <f t="shared" si="6"/>
        <v>46146</v>
      </c>
      <c r="F11" s="75">
        <v>0.58333333333333304</v>
      </c>
      <c r="G11" s="76">
        <f>IFERROR(((E11-C11)+(F11-D11)),"")</f>
        <v>0.33333333333333304</v>
      </c>
      <c r="H11" s="77">
        <f t="shared" si="3"/>
        <v>813593.64</v>
      </c>
      <c r="I11" s="77">
        <v>813604.89</v>
      </c>
      <c r="J11" s="154">
        <f t="shared" si="0"/>
        <v>11.25</v>
      </c>
      <c r="K11" s="156">
        <f t="shared" si="1"/>
        <v>0.46875</v>
      </c>
      <c r="L11" s="559" t="s">
        <v>250</v>
      </c>
    </row>
    <row r="12" spans="1:12">
      <c r="A12" s="78">
        <f t="shared" si="4"/>
        <v>5</v>
      </c>
      <c r="B12" s="74">
        <f t="shared" si="4"/>
        <v>46147</v>
      </c>
      <c r="C12" s="74">
        <f t="shared" si="2"/>
        <v>46147</v>
      </c>
      <c r="D12" s="75">
        <f t="shared" si="5"/>
        <v>0.25</v>
      </c>
      <c r="E12" s="74">
        <f t="shared" si="6"/>
        <v>46147</v>
      </c>
      <c r="F12" s="75">
        <v>0.58333333333333304</v>
      </c>
      <c r="G12" s="76">
        <f t="shared" ref="G12:G37" si="9">IFERROR(((E12-C12)+(F12-D12)),"")</f>
        <v>0.33333333333333304</v>
      </c>
      <c r="H12" s="77">
        <f t="shared" si="3"/>
        <v>813604.89</v>
      </c>
      <c r="I12" s="77">
        <v>814332.79</v>
      </c>
      <c r="J12" s="154">
        <f t="shared" si="0"/>
        <v>727.90000000002328</v>
      </c>
      <c r="K12" s="156">
        <f t="shared" si="1"/>
        <v>30.329166666667636</v>
      </c>
      <c r="L12" s="101"/>
    </row>
    <row r="13" spans="1:12">
      <c r="A13" s="78">
        <f t="shared" si="4"/>
        <v>6</v>
      </c>
      <c r="B13" s="74">
        <f t="shared" si="4"/>
        <v>46148</v>
      </c>
      <c r="C13" s="74">
        <f t="shared" si="2"/>
        <v>46148</v>
      </c>
      <c r="D13" s="75">
        <f t="shared" si="5"/>
        <v>0.25</v>
      </c>
      <c r="E13" s="74">
        <f t="shared" si="6"/>
        <v>46148</v>
      </c>
      <c r="F13" s="75">
        <v>0.58333333333333304</v>
      </c>
      <c r="G13" s="76">
        <f t="shared" si="9"/>
        <v>0.33333333333333304</v>
      </c>
      <c r="H13" s="77">
        <f t="shared" si="3"/>
        <v>814332.79</v>
      </c>
      <c r="I13" s="77">
        <v>815414.27</v>
      </c>
      <c r="J13" s="154">
        <f t="shared" si="0"/>
        <v>1081.4799999999814</v>
      </c>
      <c r="K13" s="156">
        <f t="shared" si="1"/>
        <v>45.061666666665893</v>
      </c>
      <c r="L13" s="101"/>
    </row>
    <row r="14" spans="1:12">
      <c r="A14" s="78">
        <f t="shared" si="4"/>
        <v>7</v>
      </c>
      <c r="B14" s="74">
        <f t="shared" si="4"/>
        <v>46149</v>
      </c>
      <c r="C14" s="74">
        <f t="shared" si="2"/>
        <v>46149</v>
      </c>
      <c r="D14" s="75">
        <f t="shared" si="5"/>
        <v>0.25</v>
      </c>
      <c r="E14" s="74">
        <f t="shared" si="6"/>
        <v>46149</v>
      </c>
      <c r="F14" s="75">
        <v>0.58333333333333304</v>
      </c>
      <c r="G14" s="76">
        <f t="shared" si="9"/>
        <v>0.33333333333333304</v>
      </c>
      <c r="H14" s="77">
        <f t="shared" si="3"/>
        <v>815414.27</v>
      </c>
      <c r="I14" s="77">
        <v>816375.48</v>
      </c>
      <c r="J14" s="154">
        <f t="shared" ref="J14" si="10">I14-H14</f>
        <v>961.20999999996275</v>
      </c>
      <c r="K14" s="156">
        <f t="shared" ref="K14" si="11">J14/24</f>
        <v>40.050416666665114</v>
      </c>
      <c r="L14" s="101"/>
    </row>
    <row r="15" spans="1:12">
      <c r="A15" s="78">
        <f t="shared" si="4"/>
        <v>8</v>
      </c>
      <c r="B15" s="74">
        <f t="shared" si="4"/>
        <v>46150</v>
      </c>
      <c r="C15" s="74">
        <f t="shared" si="2"/>
        <v>46150</v>
      </c>
      <c r="D15" s="75">
        <f t="shared" si="5"/>
        <v>0.25</v>
      </c>
      <c r="E15" s="74">
        <f t="shared" si="6"/>
        <v>46150</v>
      </c>
      <c r="F15" s="75">
        <v>0.58333333333333304</v>
      </c>
      <c r="G15" s="76">
        <f t="shared" si="9"/>
        <v>0.33333333333333304</v>
      </c>
      <c r="H15" s="77">
        <f t="shared" si="3"/>
        <v>816375.48</v>
      </c>
      <c r="I15" s="77">
        <v>816405.47</v>
      </c>
      <c r="J15" s="154">
        <f t="shared" ref="J15" si="12">I15-H15</f>
        <v>29.989999999990687</v>
      </c>
      <c r="K15" s="156">
        <f t="shared" ref="K15" si="13">J15/24</f>
        <v>1.2495833333329454</v>
      </c>
      <c r="L15" s="559" t="s">
        <v>250</v>
      </c>
    </row>
    <row r="16" spans="1:12">
      <c r="A16" s="78">
        <f t="shared" si="4"/>
        <v>9</v>
      </c>
      <c r="B16" s="74">
        <f t="shared" si="4"/>
        <v>46151</v>
      </c>
      <c r="C16" s="74">
        <f t="shared" si="2"/>
        <v>46151</v>
      </c>
      <c r="D16" s="75">
        <f t="shared" si="5"/>
        <v>0.25</v>
      </c>
      <c r="E16" s="74">
        <f t="shared" si="6"/>
        <v>46151</v>
      </c>
      <c r="F16" s="75">
        <v>0.58333333333333304</v>
      </c>
      <c r="G16" s="76">
        <f t="shared" si="9"/>
        <v>0.33333333333333304</v>
      </c>
      <c r="H16" s="77">
        <f t="shared" si="3"/>
        <v>816405.47</v>
      </c>
      <c r="I16" s="77">
        <v>817090.56000000006</v>
      </c>
      <c r="J16" s="154">
        <f t="shared" ref="J16:J37" si="14">I16-H16</f>
        <v>685.09000000008382</v>
      </c>
      <c r="K16" s="156">
        <f t="shared" ref="K16:K37" si="15">J16/24</f>
        <v>28.54541666667016</v>
      </c>
      <c r="L16" s="101"/>
    </row>
    <row r="17" spans="1:14">
      <c r="A17" s="78">
        <f t="shared" si="4"/>
        <v>10</v>
      </c>
      <c r="B17" s="74">
        <f t="shared" si="4"/>
        <v>46152</v>
      </c>
      <c r="C17" s="74">
        <f t="shared" si="2"/>
        <v>46152</v>
      </c>
      <c r="D17" s="75">
        <f t="shared" si="5"/>
        <v>0.25</v>
      </c>
      <c r="E17" s="74">
        <f t="shared" si="6"/>
        <v>46152</v>
      </c>
      <c r="F17" s="75">
        <v>0.58333333333333304</v>
      </c>
      <c r="G17" s="76">
        <f t="shared" si="9"/>
        <v>0.33333333333333304</v>
      </c>
      <c r="H17" s="77">
        <f t="shared" si="3"/>
        <v>817090.56000000006</v>
      </c>
      <c r="I17" s="77">
        <v>817090.56000000006</v>
      </c>
      <c r="J17" s="154">
        <f t="shared" si="14"/>
        <v>0</v>
      </c>
      <c r="K17" s="156">
        <f t="shared" si="15"/>
        <v>0</v>
      </c>
      <c r="L17" s="101" t="s">
        <v>164</v>
      </c>
    </row>
    <row r="18" spans="1:14">
      <c r="A18" s="78">
        <f t="shared" si="4"/>
        <v>11</v>
      </c>
      <c r="B18" s="74">
        <f t="shared" si="4"/>
        <v>46153</v>
      </c>
      <c r="C18" s="74">
        <f t="shared" si="2"/>
        <v>46153</v>
      </c>
      <c r="D18" s="75">
        <f t="shared" si="5"/>
        <v>0.25</v>
      </c>
      <c r="E18" s="74">
        <f t="shared" si="6"/>
        <v>46153</v>
      </c>
      <c r="F18" s="75">
        <v>0.58333333333333304</v>
      </c>
      <c r="G18" s="76">
        <f t="shared" si="9"/>
        <v>0.33333333333333304</v>
      </c>
      <c r="H18" s="77">
        <f t="shared" si="3"/>
        <v>817090.56000000006</v>
      </c>
      <c r="I18" s="77">
        <v>818037.36</v>
      </c>
      <c r="J18" s="154">
        <f t="shared" si="14"/>
        <v>946.79999999993015</v>
      </c>
      <c r="K18" s="156">
        <f t="shared" si="15"/>
        <v>39.44999999999709</v>
      </c>
      <c r="L18" s="559" t="s">
        <v>250</v>
      </c>
    </row>
    <row r="19" spans="1:14">
      <c r="A19" s="78">
        <f t="shared" si="4"/>
        <v>12</v>
      </c>
      <c r="B19" s="74">
        <f t="shared" si="4"/>
        <v>46154</v>
      </c>
      <c r="C19" s="74">
        <f t="shared" si="2"/>
        <v>46154</v>
      </c>
      <c r="D19" s="75">
        <f t="shared" si="5"/>
        <v>0.25</v>
      </c>
      <c r="E19" s="74">
        <f t="shared" si="6"/>
        <v>46154</v>
      </c>
      <c r="F19" s="75">
        <v>0.58333333333333304</v>
      </c>
      <c r="G19" s="76">
        <f t="shared" si="9"/>
        <v>0.33333333333333304</v>
      </c>
      <c r="H19" s="77">
        <f t="shared" si="3"/>
        <v>818037.36</v>
      </c>
      <c r="I19" s="77">
        <v>818037.36</v>
      </c>
      <c r="J19" s="154">
        <f t="shared" si="14"/>
        <v>0</v>
      </c>
      <c r="K19" s="156">
        <f t="shared" si="15"/>
        <v>0</v>
      </c>
      <c r="L19" s="101" t="s">
        <v>164</v>
      </c>
    </row>
    <row r="20" spans="1:14">
      <c r="A20" s="78">
        <f t="shared" si="4"/>
        <v>13</v>
      </c>
      <c r="B20" s="74">
        <f t="shared" si="4"/>
        <v>46155</v>
      </c>
      <c r="C20" s="74">
        <f t="shared" si="2"/>
        <v>46155</v>
      </c>
      <c r="D20" s="75">
        <f t="shared" si="5"/>
        <v>0.25</v>
      </c>
      <c r="E20" s="74">
        <f t="shared" si="6"/>
        <v>46155</v>
      </c>
      <c r="F20" s="75">
        <v>0.44236111111111115</v>
      </c>
      <c r="G20" s="76">
        <f t="shared" si="9"/>
        <v>0.19236111111111115</v>
      </c>
      <c r="H20" s="77">
        <f t="shared" si="3"/>
        <v>818037.36</v>
      </c>
      <c r="I20" s="77">
        <v>818088.77</v>
      </c>
      <c r="J20" s="154">
        <f t="shared" si="14"/>
        <v>51.410000000032596</v>
      </c>
      <c r="K20" s="156">
        <f t="shared" si="15"/>
        <v>2.1420833333346914</v>
      </c>
      <c r="L20" s="559" t="s">
        <v>250</v>
      </c>
      <c r="N20" s="3"/>
    </row>
    <row r="21" spans="1:14">
      <c r="A21" s="78">
        <f t="shared" si="4"/>
        <v>14</v>
      </c>
      <c r="B21" s="74">
        <f t="shared" si="4"/>
        <v>46156</v>
      </c>
      <c r="C21" s="74">
        <f t="shared" si="2"/>
        <v>46156</v>
      </c>
      <c r="D21" s="75">
        <f t="shared" si="5"/>
        <v>0.25</v>
      </c>
      <c r="E21" s="74">
        <f t="shared" si="6"/>
        <v>46156</v>
      </c>
      <c r="F21" s="75">
        <v>0.58333333333333304</v>
      </c>
      <c r="G21" s="76">
        <f t="shared" si="9"/>
        <v>0.33333333333333304</v>
      </c>
      <c r="H21" s="77">
        <f t="shared" si="3"/>
        <v>818088.77</v>
      </c>
      <c r="I21" s="77">
        <v>818088.77</v>
      </c>
      <c r="J21" s="154">
        <f t="shared" si="14"/>
        <v>0</v>
      </c>
      <c r="K21" s="156">
        <f t="shared" si="15"/>
        <v>0</v>
      </c>
      <c r="L21" s="101" t="s">
        <v>164</v>
      </c>
    </row>
    <row r="22" spans="1:14">
      <c r="A22" s="78">
        <f t="shared" si="4"/>
        <v>15</v>
      </c>
      <c r="B22" s="74">
        <f t="shared" si="4"/>
        <v>46157</v>
      </c>
      <c r="C22" s="74">
        <f t="shared" si="2"/>
        <v>46157</v>
      </c>
      <c r="D22" s="75">
        <f t="shared" si="5"/>
        <v>0.25</v>
      </c>
      <c r="E22" s="74">
        <f t="shared" si="6"/>
        <v>46157</v>
      </c>
      <c r="F22" s="75">
        <v>0.58333333333333304</v>
      </c>
      <c r="G22" s="76">
        <f t="shared" si="9"/>
        <v>0.33333333333333304</v>
      </c>
      <c r="H22" s="77">
        <f t="shared" si="3"/>
        <v>818088.77</v>
      </c>
      <c r="I22" s="77">
        <v>818088.77</v>
      </c>
      <c r="J22" s="154">
        <f t="shared" si="14"/>
        <v>0</v>
      </c>
      <c r="K22" s="156">
        <f t="shared" si="15"/>
        <v>0</v>
      </c>
      <c r="L22" s="101" t="s">
        <v>164</v>
      </c>
    </row>
    <row r="23" spans="1:14">
      <c r="A23" s="78">
        <f t="shared" si="4"/>
        <v>16</v>
      </c>
      <c r="B23" s="74">
        <f t="shared" si="4"/>
        <v>46158</v>
      </c>
      <c r="C23" s="74">
        <f t="shared" si="2"/>
        <v>46158</v>
      </c>
      <c r="D23" s="75">
        <f t="shared" si="5"/>
        <v>0.25</v>
      </c>
      <c r="E23" s="74">
        <f t="shared" si="6"/>
        <v>46158</v>
      </c>
      <c r="F23" s="75">
        <v>0.58333333333333304</v>
      </c>
      <c r="G23" s="76">
        <f t="shared" si="9"/>
        <v>0.33333333333333304</v>
      </c>
      <c r="H23" s="77">
        <f t="shared" ref="H23:H38" si="16">I22</f>
        <v>818088.77</v>
      </c>
      <c r="I23" s="77">
        <v>819366.3</v>
      </c>
      <c r="J23" s="154">
        <f t="shared" ref="J23" si="17">I23-H23</f>
        <v>1277.5300000000279</v>
      </c>
      <c r="K23" s="156">
        <f t="shared" ref="K23" si="18">J23/24</f>
        <v>53.230416666667828</v>
      </c>
      <c r="L23" s="101"/>
    </row>
    <row r="24" spans="1:14">
      <c r="A24" s="78">
        <f t="shared" si="4"/>
        <v>17</v>
      </c>
      <c r="B24" s="74">
        <f t="shared" si="4"/>
        <v>46159</v>
      </c>
      <c r="C24" s="74">
        <f t="shared" si="2"/>
        <v>46159</v>
      </c>
      <c r="D24" s="75">
        <f t="shared" si="5"/>
        <v>0.25</v>
      </c>
      <c r="E24" s="74">
        <f t="shared" si="6"/>
        <v>46159</v>
      </c>
      <c r="F24" s="75">
        <v>0.58333333333333304</v>
      </c>
      <c r="G24" s="76">
        <f t="shared" si="9"/>
        <v>0.33333333333333304</v>
      </c>
      <c r="H24" s="77">
        <f t="shared" si="16"/>
        <v>819366.3</v>
      </c>
      <c r="I24" s="77">
        <v>819400.31</v>
      </c>
      <c r="J24" s="154">
        <f t="shared" si="14"/>
        <v>34.010000000009313</v>
      </c>
      <c r="K24" s="156">
        <f t="shared" si="15"/>
        <v>1.4170833333337214</v>
      </c>
      <c r="L24" s="101"/>
    </row>
    <row r="25" spans="1:14">
      <c r="A25" s="78">
        <f t="shared" si="4"/>
        <v>18</v>
      </c>
      <c r="B25" s="74">
        <f t="shared" si="4"/>
        <v>46160</v>
      </c>
      <c r="C25" s="74">
        <f t="shared" si="2"/>
        <v>46160</v>
      </c>
      <c r="D25" s="75">
        <f t="shared" si="5"/>
        <v>0.25</v>
      </c>
      <c r="E25" s="74">
        <f t="shared" si="6"/>
        <v>46160</v>
      </c>
      <c r="F25" s="75">
        <v>0.58333333333333304</v>
      </c>
      <c r="G25" s="76">
        <f t="shared" si="9"/>
        <v>0.33333333333333304</v>
      </c>
      <c r="H25" s="77">
        <f t="shared" si="16"/>
        <v>819400.31</v>
      </c>
      <c r="I25" s="77">
        <v>820071.74</v>
      </c>
      <c r="J25" s="154">
        <f t="shared" si="14"/>
        <v>671.42999999993481</v>
      </c>
      <c r="K25" s="156">
        <f t="shared" si="15"/>
        <v>27.976249999997282</v>
      </c>
      <c r="L25" s="101"/>
    </row>
    <row r="26" spans="1:14">
      <c r="A26" s="78">
        <f t="shared" ref="A26:B38" si="19">A25+1</f>
        <v>19</v>
      </c>
      <c r="B26" s="74">
        <f t="shared" si="19"/>
        <v>46161</v>
      </c>
      <c r="C26" s="74">
        <f t="shared" si="2"/>
        <v>46161</v>
      </c>
      <c r="D26" s="75">
        <f t="shared" si="5"/>
        <v>0.25</v>
      </c>
      <c r="E26" s="74">
        <f t="shared" si="6"/>
        <v>46161</v>
      </c>
      <c r="F26" s="75">
        <v>0.58333333333333304</v>
      </c>
      <c r="G26" s="76">
        <f t="shared" si="9"/>
        <v>0.33333333333333304</v>
      </c>
      <c r="H26" s="77">
        <f t="shared" si="16"/>
        <v>820071.74</v>
      </c>
      <c r="I26" s="77">
        <v>821082.43</v>
      </c>
      <c r="J26" s="154">
        <f t="shared" si="14"/>
        <v>1010.6900000000605</v>
      </c>
      <c r="K26" s="156">
        <f t="shared" si="15"/>
        <v>42.112083333335853</v>
      </c>
      <c r="L26" s="101"/>
    </row>
    <row r="27" spans="1:14">
      <c r="A27" s="78">
        <f t="shared" si="19"/>
        <v>20</v>
      </c>
      <c r="B27" s="74">
        <f t="shared" si="19"/>
        <v>46162</v>
      </c>
      <c r="C27" s="74">
        <f t="shared" si="2"/>
        <v>46162</v>
      </c>
      <c r="D27" s="75">
        <f t="shared" si="5"/>
        <v>0.25</v>
      </c>
      <c r="E27" s="74">
        <f t="shared" si="6"/>
        <v>46162</v>
      </c>
      <c r="F27" s="75">
        <v>0.58333333333333304</v>
      </c>
      <c r="G27" s="76">
        <f t="shared" si="9"/>
        <v>0.33333333333333304</v>
      </c>
      <c r="H27" s="77">
        <f t="shared" si="16"/>
        <v>821082.43</v>
      </c>
      <c r="I27" s="77">
        <v>821761.24</v>
      </c>
      <c r="J27" s="154">
        <f t="shared" si="14"/>
        <v>678.80999999993946</v>
      </c>
      <c r="K27" s="156">
        <f t="shared" si="15"/>
        <v>28.283749999997479</v>
      </c>
      <c r="L27" s="101"/>
    </row>
    <row r="28" spans="1:14">
      <c r="A28" s="78">
        <f t="shared" si="19"/>
        <v>21</v>
      </c>
      <c r="B28" s="74">
        <f t="shared" si="19"/>
        <v>46163</v>
      </c>
      <c r="C28" s="74">
        <f t="shared" si="2"/>
        <v>46163</v>
      </c>
      <c r="D28" s="75">
        <f t="shared" si="5"/>
        <v>0.25</v>
      </c>
      <c r="E28" s="74">
        <f t="shared" si="6"/>
        <v>46163</v>
      </c>
      <c r="F28" s="75">
        <v>0.45833333333333331</v>
      </c>
      <c r="G28" s="76">
        <f t="shared" si="9"/>
        <v>0.20833333333333331</v>
      </c>
      <c r="H28" s="77">
        <f t="shared" si="16"/>
        <v>821761.24</v>
      </c>
      <c r="I28" s="77">
        <v>822655.46</v>
      </c>
      <c r="J28" s="154">
        <f t="shared" si="14"/>
        <v>894.21999999997206</v>
      </c>
      <c r="K28" s="156">
        <f t="shared" si="15"/>
        <v>37.2591666666655</v>
      </c>
      <c r="L28" s="101"/>
    </row>
    <row r="29" spans="1:14">
      <c r="A29" s="78">
        <f t="shared" si="19"/>
        <v>22</v>
      </c>
      <c r="B29" s="74">
        <f t="shared" si="19"/>
        <v>46164</v>
      </c>
      <c r="C29" s="74">
        <f t="shared" si="2"/>
        <v>46164</v>
      </c>
      <c r="D29" s="75">
        <f t="shared" si="5"/>
        <v>0.25</v>
      </c>
      <c r="E29" s="74">
        <f t="shared" si="6"/>
        <v>46164</v>
      </c>
      <c r="F29" s="75">
        <v>0.58333333333333304</v>
      </c>
      <c r="G29" s="76">
        <f t="shared" si="9"/>
        <v>0.33333333333333304</v>
      </c>
      <c r="H29" s="77">
        <f t="shared" si="16"/>
        <v>822655.46</v>
      </c>
      <c r="I29" s="77">
        <v>822655.46</v>
      </c>
      <c r="J29" s="154">
        <f t="shared" si="14"/>
        <v>0</v>
      </c>
      <c r="K29" s="156">
        <f t="shared" si="15"/>
        <v>0</v>
      </c>
      <c r="L29" s="101" t="s">
        <v>164</v>
      </c>
    </row>
    <row r="30" spans="1:14">
      <c r="A30" s="78">
        <f t="shared" si="19"/>
        <v>23</v>
      </c>
      <c r="B30" s="74">
        <f t="shared" si="19"/>
        <v>46165</v>
      </c>
      <c r="C30" s="74">
        <f t="shared" si="2"/>
        <v>46165</v>
      </c>
      <c r="D30" s="75">
        <f t="shared" si="5"/>
        <v>0.25</v>
      </c>
      <c r="E30" s="74">
        <f t="shared" si="6"/>
        <v>46165</v>
      </c>
      <c r="F30" s="75">
        <v>0.58333333333333304</v>
      </c>
      <c r="G30" s="76">
        <f t="shared" si="9"/>
        <v>0.33333333333333304</v>
      </c>
      <c r="H30" s="77">
        <f t="shared" si="16"/>
        <v>822655.46</v>
      </c>
      <c r="I30" s="77">
        <v>822705.96</v>
      </c>
      <c r="J30" s="154">
        <f t="shared" si="14"/>
        <v>50.5</v>
      </c>
      <c r="K30" s="156">
        <f t="shared" si="15"/>
        <v>2.1041666666666665</v>
      </c>
      <c r="L30" s="101"/>
    </row>
    <row r="31" spans="1:14">
      <c r="A31" s="78">
        <f t="shared" si="19"/>
        <v>24</v>
      </c>
      <c r="B31" s="74">
        <f t="shared" si="19"/>
        <v>46166</v>
      </c>
      <c r="C31" s="74">
        <f t="shared" si="2"/>
        <v>46166</v>
      </c>
      <c r="D31" s="75">
        <f t="shared" si="5"/>
        <v>0.25</v>
      </c>
      <c r="E31" s="74">
        <f t="shared" si="6"/>
        <v>46166</v>
      </c>
      <c r="F31" s="75">
        <v>0.58333333333333304</v>
      </c>
      <c r="G31" s="76">
        <f t="shared" si="9"/>
        <v>0.33333333333333304</v>
      </c>
      <c r="H31" s="77">
        <f t="shared" si="16"/>
        <v>822705.96</v>
      </c>
      <c r="I31" s="77">
        <v>822705.96</v>
      </c>
      <c r="J31" s="154">
        <f t="shared" si="14"/>
        <v>0</v>
      </c>
      <c r="K31" s="156">
        <f t="shared" si="15"/>
        <v>0</v>
      </c>
      <c r="L31" s="101" t="s">
        <v>164</v>
      </c>
    </row>
    <row r="32" spans="1:14">
      <c r="A32" s="78">
        <f t="shared" si="19"/>
        <v>25</v>
      </c>
      <c r="B32" s="74">
        <f t="shared" si="19"/>
        <v>46167</v>
      </c>
      <c r="C32" s="74">
        <f t="shared" si="2"/>
        <v>46167</v>
      </c>
      <c r="D32" s="75">
        <f t="shared" si="5"/>
        <v>0.25</v>
      </c>
      <c r="E32" s="74">
        <f t="shared" si="6"/>
        <v>46167</v>
      </c>
      <c r="F32" s="75">
        <v>0.58333333333333304</v>
      </c>
      <c r="G32" s="76">
        <f t="shared" si="9"/>
        <v>0.33333333333333304</v>
      </c>
      <c r="H32" s="77">
        <f t="shared" si="16"/>
        <v>822705.96</v>
      </c>
      <c r="I32" s="77">
        <v>823622.04</v>
      </c>
      <c r="J32" s="154">
        <f t="shared" si="14"/>
        <v>916.08000000007451</v>
      </c>
      <c r="K32" s="156">
        <f t="shared" si="15"/>
        <v>38.170000000003107</v>
      </c>
      <c r="L32" s="101"/>
    </row>
    <row r="33" spans="1:12">
      <c r="A33" s="78">
        <f t="shared" si="19"/>
        <v>26</v>
      </c>
      <c r="B33" s="74">
        <f t="shared" si="19"/>
        <v>46168</v>
      </c>
      <c r="C33" s="74">
        <f t="shared" si="2"/>
        <v>46168</v>
      </c>
      <c r="D33" s="75">
        <f t="shared" si="5"/>
        <v>0.25</v>
      </c>
      <c r="E33" s="74">
        <f t="shared" si="6"/>
        <v>46168</v>
      </c>
      <c r="F33" s="75">
        <v>0.58333333333333304</v>
      </c>
      <c r="G33" s="76">
        <f t="shared" si="9"/>
        <v>0.33333333333333304</v>
      </c>
      <c r="H33" s="77">
        <f t="shared" si="16"/>
        <v>823622.04</v>
      </c>
      <c r="I33" s="77">
        <v>824510.91</v>
      </c>
      <c r="J33" s="154">
        <f t="shared" si="14"/>
        <v>888.86999999999534</v>
      </c>
      <c r="K33" s="156">
        <f t="shared" si="15"/>
        <v>37.036249999999804</v>
      </c>
      <c r="L33" s="101"/>
    </row>
    <row r="34" spans="1:12">
      <c r="A34" s="78">
        <f t="shared" si="19"/>
        <v>27</v>
      </c>
      <c r="B34" s="74">
        <f t="shared" si="19"/>
        <v>46169</v>
      </c>
      <c r="C34" s="74">
        <f t="shared" si="2"/>
        <v>46169</v>
      </c>
      <c r="D34" s="75">
        <f t="shared" si="5"/>
        <v>0.25</v>
      </c>
      <c r="E34" s="74">
        <f t="shared" si="6"/>
        <v>46169</v>
      </c>
      <c r="F34" s="75">
        <v>0.58333333333333304</v>
      </c>
      <c r="G34" s="76">
        <f t="shared" si="9"/>
        <v>0.33333333333333304</v>
      </c>
      <c r="H34" s="77">
        <f t="shared" si="16"/>
        <v>824510.91</v>
      </c>
      <c r="I34" s="200">
        <v>824510.91</v>
      </c>
      <c r="J34" s="154">
        <f t="shared" si="14"/>
        <v>0</v>
      </c>
      <c r="K34" s="156">
        <f t="shared" si="15"/>
        <v>0</v>
      </c>
      <c r="L34" s="101" t="s">
        <v>164</v>
      </c>
    </row>
    <row r="35" spans="1:12">
      <c r="A35" s="78">
        <f t="shared" si="19"/>
        <v>28</v>
      </c>
      <c r="B35" s="74">
        <f t="shared" si="19"/>
        <v>46170</v>
      </c>
      <c r="C35" s="74">
        <f t="shared" si="2"/>
        <v>46170</v>
      </c>
      <c r="D35" s="75">
        <f t="shared" si="5"/>
        <v>0.25</v>
      </c>
      <c r="E35" s="74">
        <f t="shared" si="6"/>
        <v>46170</v>
      </c>
      <c r="F35" s="75">
        <v>0.58333333333333304</v>
      </c>
      <c r="G35" s="76">
        <f t="shared" si="9"/>
        <v>0.33333333333333304</v>
      </c>
      <c r="H35" s="77">
        <f t="shared" si="16"/>
        <v>824510.91</v>
      </c>
      <c r="I35" s="200">
        <v>825174</v>
      </c>
      <c r="J35" s="154">
        <f t="shared" si="14"/>
        <v>663.0899999999674</v>
      </c>
      <c r="K35" s="156">
        <f t="shared" si="15"/>
        <v>27.628749999998643</v>
      </c>
      <c r="L35" s="101"/>
    </row>
    <row r="36" spans="1:12">
      <c r="A36" s="78">
        <f t="shared" si="19"/>
        <v>29</v>
      </c>
      <c r="B36" s="74">
        <f t="shared" si="19"/>
        <v>46171</v>
      </c>
      <c r="C36" s="74">
        <f t="shared" si="2"/>
        <v>46171</v>
      </c>
      <c r="D36" s="75">
        <f t="shared" si="5"/>
        <v>0.25</v>
      </c>
      <c r="E36" s="74">
        <f t="shared" si="6"/>
        <v>46171</v>
      </c>
      <c r="F36" s="75">
        <v>0.58333333333333304</v>
      </c>
      <c r="G36" s="76">
        <f t="shared" si="9"/>
        <v>0.33333333333333304</v>
      </c>
      <c r="H36" s="77">
        <f t="shared" si="16"/>
        <v>825174</v>
      </c>
      <c r="I36" s="200">
        <v>825843.21</v>
      </c>
      <c r="J36" s="154">
        <f t="shared" si="14"/>
        <v>669.20999999996275</v>
      </c>
      <c r="K36" s="156">
        <f t="shared" si="15"/>
        <v>27.883749999998447</v>
      </c>
      <c r="L36" s="101"/>
    </row>
    <row r="37" spans="1:12">
      <c r="A37" s="78">
        <f t="shared" si="19"/>
        <v>30</v>
      </c>
      <c r="B37" s="74">
        <f t="shared" si="19"/>
        <v>46172</v>
      </c>
      <c r="C37" s="74">
        <f t="shared" si="2"/>
        <v>46172</v>
      </c>
      <c r="D37" s="75">
        <f t="shared" si="5"/>
        <v>0.25</v>
      </c>
      <c r="E37" s="74">
        <f t="shared" si="6"/>
        <v>46172</v>
      </c>
      <c r="F37" s="75">
        <v>0.58333333333333304</v>
      </c>
      <c r="G37" s="76">
        <f t="shared" si="9"/>
        <v>0.33333333333333304</v>
      </c>
      <c r="H37" s="77">
        <f t="shared" si="16"/>
        <v>825843.21</v>
      </c>
      <c r="I37" s="200">
        <v>826822.97</v>
      </c>
      <c r="J37" s="154">
        <f t="shared" si="14"/>
        <v>979.76000000000931</v>
      </c>
      <c r="K37" s="156">
        <f t="shared" si="15"/>
        <v>40.823333333333721</v>
      </c>
      <c r="L37" s="101"/>
    </row>
    <row r="38" spans="1:12">
      <c r="A38" s="78">
        <f t="shared" si="19"/>
        <v>31</v>
      </c>
      <c r="B38" s="74">
        <f t="shared" si="19"/>
        <v>46173</v>
      </c>
      <c r="C38" s="74">
        <f t="shared" ref="C38" si="20">B38</f>
        <v>46173</v>
      </c>
      <c r="D38" s="75">
        <f t="shared" si="5"/>
        <v>0.25</v>
      </c>
      <c r="E38" s="74">
        <f t="shared" ref="E38" si="21">C38</f>
        <v>46173</v>
      </c>
      <c r="F38" s="75">
        <v>0.58333333333333304</v>
      </c>
      <c r="G38" s="76">
        <f t="shared" ref="G38" si="22">IFERROR(((E38-C38)+(F38-D38)),"")</f>
        <v>0.33333333333333304</v>
      </c>
      <c r="H38" s="77">
        <f t="shared" si="16"/>
        <v>826822.97</v>
      </c>
      <c r="I38" s="200">
        <v>826822.97</v>
      </c>
      <c r="J38" s="154">
        <f t="shared" ref="J38" si="23">I38-H38</f>
        <v>0</v>
      </c>
      <c r="K38" s="156">
        <f t="shared" ref="K38" si="24">J38/24</f>
        <v>0</v>
      </c>
      <c r="L38" s="615" t="s">
        <v>247</v>
      </c>
    </row>
    <row r="39" spans="1:12">
      <c r="A39" s="78"/>
      <c r="B39" s="74"/>
      <c r="C39" s="74"/>
      <c r="D39" s="75"/>
      <c r="E39" s="74"/>
      <c r="F39" s="75"/>
      <c r="G39" s="76"/>
      <c r="H39" s="77"/>
      <c r="I39" s="200"/>
      <c r="J39" s="77"/>
      <c r="K39" s="91"/>
      <c r="L39" s="101"/>
    </row>
    <row r="40" spans="1:12">
      <c r="A40" s="82" t="s">
        <v>7</v>
      </c>
      <c r="B40" s="83"/>
      <c r="C40" s="83"/>
      <c r="D40" s="83"/>
      <c r="E40" s="83"/>
      <c r="F40" s="83"/>
      <c r="G40" s="84">
        <f>SUM(G8:G39)</f>
        <v>10.059027777777764</v>
      </c>
      <c r="H40" s="85"/>
      <c r="I40" s="85"/>
      <c r="J40" s="93">
        <f>SUM(J8:J39)</f>
        <v>13253.169999999925</v>
      </c>
      <c r="K40" s="93">
        <f>AVERAGE(K8:K39)</f>
        <v>17.813400537634308</v>
      </c>
      <c r="L40" s="94"/>
    </row>
    <row r="41" spans="1:12">
      <c r="A41" s="86" t="s">
        <v>125</v>
      </c>
      <c r="B41" s="87"/>
      <c r="C41" s="87"/>
      <c r="D41" s="87"/>
      <c r="E41" s="87"/>
      <c r="F41" s="87"/>
      <c r="G41" s="88">
        <f>G40/SUMPRODUCT((G8:G39&gt;0)*1)</f>
        <v>0.32448476702508916</v>
      </c>
      <c r="H41" s="89"/>
      <c r="I41" s="89"/>
      <c r="J41" s="89"/>
      <c r="K41" s="89">
        <f>K40/SUMPRODUCT((K8:K39&gt;0)*1)</f>
        <v>0.84825716845877663</v>
      </c>
      <c r="L41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2:D21">
    <cfRule type="cellIs" dxfId="5" priority="1" operator="equal">
      <formula>"APC"</formula>
    </cfRule>
  </conditionalFormatting>
  <hyperlinks>
    <hyperlink ref="L2" location="'Summary sales'!A1" display="SUMMARY" xr:uid="{00000000-0004-0000-3000-000000000000}"/>
  </hyperlinks>
  <pageMargins left="0.7" right="0.7" top="0.75" bottom="0.75" header="0.3" footer="0.3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40"/>
  <sheetViews>
    <sheetView zoomScale="85" zoomScaleNormal="85" workbookViewId="0">
      <pane ySplit="6" topLeftCell="A22" activePane="bottomLeft" state="frozen"/>
      <selection pane="bottomLeft" activeCell="Q27" sqref="Q2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52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73.558749999986802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</v>
      </c>
      <c r="E7" s="73">
        <v>46143</v>
      </c>
      <c r="F7" s="199">
        <v>0.91666666666666696</v>
      </c>
      <c r="G7" s="76">
        <f>IFERROR(((E7-C7)+(F7-D7)),"")</f>
        <v>0.91666666666666696</v>
      </c>
      <c r="H7" s="200">
        <v>3383874.03</v>
      </c>
      <c r="I7" s="200">
        <v>3383874.03</v>
      </c>
      <c r="J7" s="77">
        <f t="shared" ref="J7:J12" si="0">I7-H7</f>
        <v>0</v>
      </c>
      <c r="K7" s="91">
        <f t="shared" ref="K7:K12" si="1">J7/24</f>
        <v>0</v>
      </c>
      <c r="L7" s="101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</v>
      </c>
      <c r="E8" s="74">
        <f>E7+1</f>
        <v>46144</v>
      </c>
      <c r="F8" s="75">
        <v>0.91666666666666696</v>
      </c>
      <c r="G8" s="76">
        <f>IFERROR(((E8-C8)+(F8-D8)),"")</f>
        <v>0.91666666666666696</v>
      </c>
      <c r="H8" s="77">
        <f t="shared" ref="H8:H21" si="3">I7</f>
        <v>3383874.03</v>
      </c>
      <c r="I8" s="200">
        <v>3383874.03</v>
      </c>
      <c r="J8" s="77">
        <f t="shared" si="0"/>
        <v>0</v>
      </c>
      <c r="K8" s="91">
        <f t="shared" si="1"/>
        <v>0</v>
      </c>
      <c r="L8" s="101" t="s">
        <v>164</v>
      </c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</v>
      </c>
      <c r="E9" s="74">
        <f t="shared" ref="E9:E37" si="6">E8+1</f>
        <v>46145</v>
      </c>
      <c r="F9" s="75">
        <v>0.91666666666666696</v>
      </c>
      <c r="G9" s="76">
        <f>IFERROR(((E9-C9)+(F9-D9)),"")</f>
        <v>0.91666666666666696</v>
      </c>
      <c r="H9" s="77">
        <f t="shared" si="3"/>
        <v>3383874.03</v>
      </c>
      <c r="I9" s="200">
        <v>3383874.03</v>
      </c>
      <c r="J9" s="77">
        <f t="shared" ref="J9" si="7">I9-H9</f>
        <v>0</v>
      </c>
      <c r="K9" s="91">
        <f t="shared" ref="K9" si="8">J9/24</f>
        <v>0</v>
      </c>
      <c r="L9" s="101" t="s">
        <v>164</v>
      </c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</v>
      </c>
      <c r="E10" s="74">
        <f t="shared" si="6"/>
        <v>46146</v>
      </c>
      <c r="F10" s="75">
        <v>0.91666666666666696</v>
      </c>
      <c r="G10" s="76">
        <f>IFERROR(((E10-C10)+(F10-D10)),"")</f>
        <v>0.91666666666666696</v>
      </c>
      <c r="H10" s="77">
        <f t="shared" si="3"/>
        <v>3383874.03</v>
      </c>
      <c r="I10" s="77">
        <v>3384758.8</v>
      </c>
      <c r="J10" s="77">
        <f t="shared" si="0"/>
        <v>884.77000000001863</v>
      </c>
      <c r="K10" s="91">
        <f t="shared" si="1"/>
        <v>36.865416666667443</v>
      </c>
      <c r="L10" s="101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</v>
      </c>
      <c r="E11" s="74">
        <f t="shared" si="6"/>
        <v>46147</v>
      </c>
      <c r="F11" s="75">
        <v>0.91666666666666696</v>
      </c>
      <c r="G11" s="76">
        <f t="shared" ref="G11:G36" si="9">IFERROR(((E11-C11)+(F11-D11)),"")</f>
        <v>0.91666666666666696</v>
      </c>
      <c r="H11" s="77">
        <f t="shared" si="3"/>
        <v>3384758.8</v>
      </c>
      <c r="I11" s="77">
        <v>3386127.37</v>
      </c>
      <c r="J11" s="77">
        <f t="shared" si="0"/>
        <v>1368.570000000298</v>
      </c>
      <c r="K11" s="91">
        <f t="shared" si="1"/>
        <v>57.02375000001242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</v>
      </c>
      <c r="E12" s="74">
        <f t="shared" si="6"/>
        <v>46148</v>
      </c>
      <c r="F12" s="75">
        <v>0.91666666666666696</v>
      </c>
      <c r="G12" s="76">
        <f t="shared" si="9"/>
        <v>0.91666666666666696</v>
      </c>
      <c r="H12" s="77">
        <f t="shared" si="3"/>
        <v>3386127.37</v>
      </c>
      <c r="I12" s="77">
        <v>3387545.24</v>
      </c>
      <c r="J12" s="77">
        <f t="shared" si="0"/>
        <v>1417.8700000001118</v>
      </c>
      <c r="K12" s="91">
        <f t="shared" si="1"/>
        <v>59.077916666671321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</v>
      </c>
      <c r="E13" s="74">
        <f t="shared" si="6"/>
        <v>46149</v>
      </c>
      <c r="F13" s="75">
        <v>0.91666666666666696</v>
      </c>
      <c r="G13" s="76">
        <f t="shared" si="9"/>
        <v>0.91666666666666696</v>
      </c>
      <c r="H13" s="77">
        <f t="shared" si="3"/>
        <v>3387545.24</v>
      </c>
      <c r="I13" s="77">
        <v>3389310.65</v>
      </c>
      <c r="J13" s="77">
        <f t="shared" ref="J13" si="10">I13-H13</f>
        <v>1765.4099999996834</v>
      </c>
      <c r="K13" s="91">
        <f t="shared" ref="K13" si="11">J13/24</f>
        <v>73.558749999986802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</v>
      </c>
      <c r="E14" s="74">
        <f t="shared" si="6"/>
        <v>46150</v>
      </c>
      <c r="F14" s="75">
        <v>0.91666666666666696</v>
      </c>
      <c r="G14" s="76">
        <f t="shared" si="9"/>
        <v>0.91666666666666696</v>
      </c>
      <c r="H14" s="77">
        <f t="shared" si="3"/>
        <v>3389310.65</v>
      </c>
      <c r="I14" s="77">
        <v>3390871.06</v>
      </c>
      <c r="J14" s="77">
        <f t="shared" ref="J14" si="12">I14-H14</f>
        <v>1560.410000000149</v>
      </c>
      <c r="K14" s="91">
        <f t="shared" ref="K14" si="13">J14/24</f>
        <v>65.017083333339542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</v>
      </c>
      <c r="E15" s="74">
        <f t="shared" si="6"/>
        <v>46151</v>
      </c>
      <c r="F15" s="75">
        <v>0.91666666666666696</v>
      </c>
      <c r="G15" s="76">
        <f t="shared" si="9"/>
        <v>0.91666666666666696</v>
      </c>
      <c r="H15" s="77">
        <f t="shared" si="3"/>
        <v>3390871.06</v>
      </c>
      <c r="I15" s="77">
        <v>3390871.06</v>
      </c>
      <c r="J15" s="77">
        <f t="shared" ref="J15:J36" si="14">I15-H15</f>
        <v>0</v>
      </c>
      <c r="K15" s="91">
        <f t="shared" ref="K15:K36" si="15">J15/24</f>
        <v>0</v>
      </c>
      <c r="L15" s="101" t="s">
        <v>164</v>
      </c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</v>
      </c>
      <c r="E16" s="74">
        <f t="shared" si="6"/>
        <v>46152</v>
      </c>
      <c r="F16" s="75">
        <v>0.91666666666666696</v>
      </c>
      <c r="G16" s="76">
        <f t="shared" si="9"/>
        <v>0.91666666666666696</v>
      </c>
      <c r="H16" s="77">
        <f t="shared" si="3"/>
        <v>3390871.06</v>
      </c>
      <c r="I16" s="77">
        <v>3390871.06</v>
      </c>
      <c r="J16" s="77">
        <f t="shared" si="14"/>
        <v>0</v>
      </c>
      <c r="K16" s="91">
        <f t="shared" si="15"/>
        <v>0</v>
      </c>
      <c r="L16" s="101" t="s">
        <v>164</v>
      </c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</v>
      </c>
      <c r="E17" s="74">
        <f t="shared" si="6"/>
        <v>46153</v>
      </c>
      <c r="F17" s="75">
        <v>0.91666666666666696</v>
      </c>
      <c r="G17" s="76">
        <f t="shared" si="9"/>
        <v>0.91666666666666696</v>
      </c>
      <c r="H17" s="77">
        <f t="shared" si="3"/>
        <v>3390871.06</v>
      </c>
      <c r="I17" s="77">
        <v>3392211.98</v>
      </c>
      <c r="J17" s="77">
        <f t="shared" si="14"/>
        <v>1340.9199999999255</v>
      </c>
      <c r="K17" s="91">
        <f t="shared" si="15"/>
        <v>55.871666666663565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</v>
      </c>
      <c r="E18" s="74">
        <f t="shared" si="6"/>
        <v>46154</v>
      </c>
      <c r="F18" s="75">
        <v>0.91666666666666696</v>
      </c>
      <c r="G18" s="76">
        <f t="shared" si="9"/>
        <v>0.91666666666666696</v>
      </c>
      <c r="H18" s="77">
        <f t="shared" si="3"/>
        <v>3392211.98</v>
      </c>
      <c r="I18" s="77">
        <v>3393714.46</v>
      </c>
      <c r="J18" s="77">
        <f t="shared" ref="J18" si="16">I18-H18</f>
        <v>1502.4799999999814</v>
      </c>
      <c r="K18" s="91">
        <f t="shared" ref="K18" si="17">J18/24</f>
        <v>62.603333333332557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</v>
      </c>
      <c r="E19" s="74">
        <f t="shared" si="6"/>
        <v>46155</v>
      </c>
      <c r="F19" s="75">
        <v>0.91666666666666696</v>
      </c>
      <c r="G19" s="76">
        <f t="shared" si="9"/>
        <v>0.91666666666666696</v>
      </c>
      <c r="H19" s="77">
        <f t="shared" si="3"/>
        <v>3393714.46</v>
      </c>
      <c r="I19" s="77">
        <v>3394694.11</v>
      </c>
      <c r="J19" s="77">
        <f t="shared" si="14"/>
        <v>979.64999999990687</v>
      </c>
      <c r="K19" s="91">
        <f t="shared" si="15"/>
        <v>40.818749999996122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</v>
      </c>
      <c r="E20" s="74">
        <f t="shared" si="6"/>
        <v>46156</v>
      </c>
      <c r="F20" s="75">
        <v>0.91666666666666696</v>
      </c>
      <c r="G20" s="76">
        <f t="shared" si="9"/>
        <v>0.91666666666666696</v>
      </c>
      <c r="H20" s="77">
        <f t="shared" si="3"/>
        <v>3394694.11</v>
      </c>
      <c r="I20" s="77">
        <v>3394701.76</v>
      </c>
      <c r="J20" s="77">
        <f t="shared" ref="J20" si="18">I20-H20</f>
        <v>7.6499999999068677</v>
      </c>
      <c r="K20" s="91">
        <f t="shared" si="15"/>
        <v>0.31874999999611947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</v>
      </c>
      <c r="E21" s="74">
        <f t="shared" si="6"/>
        <v>46157</v>
      </c>
      <c r="F21" s="75">
        <v>0.91666666666666696</v>
      </c>
      <c r="G21" s="76">
        <f t="shared" si="9"/>
        <v>0.91666666666666696</v>
      </c>
      <c r="H21" s="77">
        <f t="shared" si="3"/>
        <v>3394701.76</v>
      </c>
      <c r="I21" s="77">
        <v>3394701.76</v>
      </c>
      <c r="J21" s="77">
        <f t="shared" ref="J21" si="19">I21-H21</f>
        <v>0</v>
      </c>
      <c r="K21" s="91">
        <f t="shared" ref="K21" si="20">J21/24</f>
        <v>0</v>
      </c>
      <c r="L21" s="101" t="s">
        <v>164</v>
      </c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</v>
      </c>
      <c r="E22" s="74">
        <f t="shared" si="6"/>
        <v>46158</v>
      </c>
      <c r="F22" s="75">
        <v>0.91666666666666696</v>
      </c>
      <c r="G22" s="76">
        <f t="shared" si="9"/>
        <v>0.91666666666666696</v>
      </c>
      <c r="H22" s="77">
        <f t="shared" ref="H22:H32" si="21">I21</f>
        <v>3394701.76</v>
      </c>
      <c r="I22" s="77">
        <v>3394701.76</v>
      </c>
      <c r="J22" s="77">
        <f t="shared" ref="J22" si="22">I22-H22</f>
        <v>0</v>
      </c>
      <c r="K22" s="91">
        <f t="shared" ref="K22" si="23">J22/24</f>
        <v>0</v>
      </c>
      <c r="L22" s="101" t="s">
        <v>164</v>
      </c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</v>
      </c>
      <c r="E23" s="74">
        <f t="shared" si="6"/>
        <v>46159</v>
      </c>
      <c r="F23" s="75">
        <v>0.91666666666666696</v>
      </c>
      <c r="G23" s="76">
        <f t="shared" si="9"/>
        <v>0.91666666666666696</v>
      </c>
      <c r="H23" s="77">
        <f t="shared" si="21"/>
        <v>3394701.76</v>
      </c>
      <c r="I23" s="77">
        <v>3394701.76</v>
      </c>
      <c r="J23" s="77">
        <f t="shared" si="14"/>
        <v>0</v>
      </c>
      <c r="K23" s="91">
        <f t="shared" si="15"/>
        <v>0</v>
      </c>
      <c r="L23" s="101" t="s">
        <v>164</v>
      </c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</v>
      </c>
      <c r="E24" s="74">
        <f t="shared" si="6"/>
        <v>46160</v>
      </c>
      <c r="F24" s="75">
        <v>0.91666666666666696</v>
      </c>
      <c r="G24" s="76">
        <f t="shared" si="9"/>
        <v>0.91666666666666696</v>
      </c>
      <c r="H24" s="77">
        <f t="shared" si="21"/>
        <v>3394701.76</v>
      </c>
      <c r="I24" s="77">
        <v>3396149.65</v>
      </c>
      <c r="J24" s="77">
        <f t="shared" si="14"/>
        <v>1447.8900000001304</v>
      </c>
      <c r="K24" s="91">
        <f t="shared" si="15"/>
        <v>60.328750000005435</v>
      </c>
      <c r="L24" s="101"/>
    </row>
    <row r="25" spans="1:14">
      <c r="A25" s="78">
        <f t="shared" ref="A25:B37" si="24">A24+1</f>
        <v>19</v>
      </c>
      <c r="B25" s="74">
        <f t="shared" si="24"/>
        <v>46161</v>
      </c>
      <c r="C25" s="74">
        <f t="shared" si="2"/>
        <v>46161</v>
      </c>
      <c r="D25" s="75">
        <f t="shared" si="5"/>
        <v>0</v>
      </c>
      <c r="E25" s="74">
        <f t="shared" si="6"/>
        <v>46161</v>
      </c>
      <c r="F25" s="75">
        <v>0.91666666666666696</v>
      </c>
      <c r="G25" s="76">
        <f t="shared" si="9"/>
        <v>0.91666666666666696</v>
      </c>
      <c r="H25" s="77">
        <f t="shared" si="21"/>
        <v>3396149.65</v>
      </c>
      <c r="I25" s="77">
        <v>3397304.15</v>
      </c>
      <c r="J25" s="77">
        <f t="shared" si="14"/>
        <v>1154.5</v>
      </c>
      <c r="K25" s="91">
        <f t="shared" si="15"/>
        <v>48.104166666666664</v>
      </c>
      <c r="L25" s="101"/>
    </row>
    <row r="26" spans="1:14">
      <c r="A26" s="78">
        <f t="shared" si="24"/>
        <v>20</v>
      </c>
      <c r="B26" s="74">
        <f t="shared" si="24"/>
        <v>46162</v>
      </c>
      <c r="C26" s="74">
        <f t="shared" si="2"/>
        <v>46162</v>
      </c>
      <c r="D26" s="75">
        <f t="shared" si="5"/>
        <v>0</v>
      </c>
      <c r="E26" s="74">
        <f t="shared" si="6"/>
        <v>46162</v>
      </c>
      <c r="F26" s="75">
        <v>0.91666666666666696</v>
      </c>
      <c r="G26" s="76">
        <f t="shared" si="9"/>
        <v>0.91666666666666696</v>
      </c>
      <c r="H26" s="77">
        <f t="shared" si="21"/>
        <v>3397304.15</v>
      </c>
      <c r="I26" s="77">
        <v>3398574.09</v>
      </c>
      <c r="J26" s="77">
        <f t="shared" si="14"/>
        <v>1269.9399999999441</v>
      </c>
      <c r="K26" s="91">
        <f t="shared" si="15"/>
        <v>52.914166666664336</v>
      </c>
      <c r="L26" s="101"/>
    </row>
    <row r="27" spans="1:14">
      <c r="A27" s="78">
        <f t="shared" si="24"/>
        <v>21</v>
      </c>
      <c r="B27" s="74">
        <f t="shared" si="24"/>
        <v>46163</v>
      </c>
      <c r="C27" s="74">
        <f t="shared" si="2"/>
        <v>46163</v>
      </c>
      <c r="D27" s="75">
        <f t="shared" si="5"/>
        <v>0</v>
      </c>
      <c r="E27" s="74">
        <f t="shared" si="6"/>
        <v>46163</v>
      </c>
      <c r="F27" s="75">
        <v>0.85416666666666663</v>
      </c>
      <c r="G27" s="76">
        <f t="shared" si="9"/>
        <v>0.85416666666666663</v>
      </c>
      <c r="H27" s="77">
        <f t="shared" si="21"/>
        <v>3398574.09</v>
      </c>
      <c r="I27" s="77">
        <v>3400191.68</v>
      </c>
      <c r="J27" s="77">
        <f t="shared" si="14"/>
        <v>1617.5900000003166</v>
      </c>
      <c r="K27" s="91">
        <f t="shared" si="15"/>
        <v>67.399583333346527</v>
      </c>
      <c r="L27" s="101"/>
    </row>
    <row r="28" spans="1:14">
      <c r="A28" s="78">
        <f t="shared" si="24"/>
        <v>22</v>
      </c>
      <c r="B28" s="74">
        <f t="shared" si="24"/>
        <v>46164</v>
      </c>
      <c r="C28" s="74">
        <f t="shared" si="2"/>
        <v>46164</v>
      </c>
      <c r="D28" s="75">
        <f t="shared" si="5"/>
        <v>0</v>
      </c>
      <c r="E28" s="74">
        <f t="shared" si="6"/>
        <v>46164</v>
      </c>
      <c r="F28" s="75">
        <v>0.91666666666666696</v>
      </c>
      <c r="G28" s="76">
        <f t="shared" si="9"/>
        <v>0.91666666666666696</v>
      </c>
      <c r="H28" s="77">
        <f t="shared" si="21"/>
        <v>3400191.68</v>
      </c>
      <c r="I28" s="603">
        <v>3401742.04</v>
      </c>
      <c r="J28" s="77">
        <f t="shared" si="14"/>
        <v>1550.3599999998696</v>
      </c>
      <c r="K28" s="91">
        <f t="shared" si="15"/>
        <v>64.598333333327901</v>
      </c>
      <c r="L28" s="101"/>
    </row>
    <row r="29" spans="1:14">
      <c r="A29" s="78">
        <f t="shared" si="24"/>
        <v>23</v>
      </c>
      <c r="B29" s="74">
        <f t="shared" si="24"/>
        <v>46165</v>
      </c>
      <c r="C29" s="74">
        <f t="shared" si="2"/>
        <v>46165</v>
      </c>
      <c r="D29" s="75">
        <f t="shared" si="5"/>
        <v>0</v>
      </c>
      <c r="E29" s="74">
        <f t="shared" si="6"/>
        <v>46165</v>
      </c>
      <c r="F29" s="75">
        <v>0.91666666666666696</v>
      </c>
      <c r="G29" s="76">
        <f t="shared" si="9"/>
        <v>0.91666666666666696</v>
      </c>
      <c r="H29" s="77">
        <f t="shared" si="21"/>
        <v>3401742.04</v>
      </c>
      <c r="I29" s="77">
        <v>3401742.04</v>
      </c>
      <c r="J29" s="77">
        <f t="shared" si="14"/>
        <v>0</v>
      </c>
      <c r="K29" s="91">
        <f t="shared" si="15"/>
        <v>0</v>
      </c>
      <c r="L29" s="101" t="s">
        <v>164</v>
      </c>
    </row>
    <row r="30" spans="1:14">
      <c r="A30" s="78">
        <f t="shared" si="24"/>
        <v>24</v>
      </c>
      <c r="B30" s="74">
        <f t="shared" si="24"/>
        <v>46166</v>
      </c>
      <c r="C30" s="74">
        <f t="shared" si="2"/>
        <v>46166</v>
      </c>
      <c r="D30" s="75">
        <f t="shared" si="5"/>
        <v>0</v>
      </c>
      <c r="E30" s="74">
        <f t="shared" si="6"/>
        <v>46166</v>
      </c>
      <c r="F30" s="75">
        <v>0.91666666666666696</v>
      </c>
      <c r="G30" s="76">
        <f t="shared" si="9"/>
        <v>0.91666666666666696</v>
      </c>
      <c r="H30" s="77">
        <f t="shared" si="21"/>
        <v>3401742.04</v>
      </c>
      <c r="I30" s="77">
        <v>3401742.04</v>
      </c>
      <c r="J30" s="77">
        <f t="shared" si="14"/>
        <v>0</v>
      </c>
      <c r="K30" s="91">
        <f t="shared" si="15"/>
        <v>0</v>
      </c>
      <c r="L30" s="101" t="s">
        <v>164</v>
      </c>
    </row>
    <row r="31" spans="1:14">
      <c r="A31" s="78">
        <f t="shared" si="24"/>
        <v>25</v>
      </c>
      <c r="B31" s="74">
        <f t="shared" si="24"/>
        <v>46167</v>
      </c>
      <c r="C31" s="74">
        <f t="shared" si="2"/>
        <v>46167</v>
      </c>
      <c r="D31" s="75">
        <f t="shared" si="5"/>
        <v>0</v>
      </c>
      <c r="E31" s="74">
        <f t="shared" si="6"/>
        <v>46167</v>
      </c>
      <c r="F31" s="75">
        <v>0.91666666666666696</v>
      </c>
      <c r="G31" s="76">
        <f t="shared" si="9"/>
        <v>0.91666666666666696</v>
      </c>
      <c r="H31" s="77">
        <f t="shared" si="21"/>
        <v>3401742.04</v>
      </c>
      <c r="I31" s="77">
        <v>3402819.66</v>
      </c>
      <c r="J31" s="77">
        <f t="shared" si="14"/>
        <v>1077.6200000001118</v>
      </c>
      <c r="K31" s="91">
        <f t="shared" si="15"/>
        <v>44.900833333337992</v>
      </c>
      <c r="L31" s="526"/>
    </row>
    <row r="32" spans="1:14">
      <c r="A32" s="78">
        <f t="shared" si="24"/>
        <v>26</v>
      </c>
      <c r="B32" s="74">
        <f t="shared" si="24"/>
        <v>46168</v>
      </c>
      <c r="C32" s="74">
        <f t="shared" si="2"/>
        <v>46168</v>
      </c>
      <c r="D32" s="75">
        <f t="shared" si="5"/>
        <v>0</v>
      </c>
      <c r="E32" s="74">
        <f t="shared" si="6"/>
        <v>46168</v>
      </c>
      <c r="F32" s="75">
        <v>0.91666666666666696</v>
      </c>
      <c r="G32" s="76">
        <f t="shared" si="9"/>
        <v>0.91666666666666696</v>
      </c>
      <c r="H32" s="77">
        <f t="shared" si="21"/>
        <v>3402819.66</v>
      </c>
      <c r="I32" s="77">
        <v>3404405.8</v>
      </c>
      <c r="J32" s="77">
        <f t="shared" ref="J32" si="25">I32-H32</f>
        <v>1586.1399999996647</v>
      </c>
      <c r="K32" s="91">
        <f t="shared" ref="K32" si="26">J32/24</f>
        <v>66.089166666652702</v>
      </c>
      <c r="L32" s="526"/>
    </row>
    <row r="33" spans="1:12">
      <c r="A33" s="78">
        <f t="shared" si="24"/>
        <v>27</v>
      </c>
      <c r="B33" s="74">
        <f t="shared" si="24"/>
        <v>46169</v>
      </c>
      <c r="C33" s="74">
        <f t="shared" si="2"/>
        <v>46169</v>
      </c>
      <c r="D33" s="75">
        <f t="shared" si="5"/>
        <v>0</v>
      </c>
      <c r="E33" s="74">
        <f t="shared" si="6"/>
        <v>46169</v>
      </c>
      <c r="F33" s="75">
        <v>0.91666666666666696</v>
      </c>
      <c r="G33" s="76">
        <f t="shared" si="9"/>
        <v>0.91666666666666696</v>
      </c>
      <c r="H33" s="77">
        <f t="shared" ref="H33:H37" si="27">I32</f>
        <v>3404405.8</v>
      </c>
      <c r="I33" s="77">
        <v>3404405.8</v>
      </c>
      <c r="J33" s="77">
        <f t="shared" ref="J33" si="28">I33-H33</f>
        <v>0</v>
      </c>
      <c r="K33" s="91">
        <f t="shared" ref="K33" si="29">J33/24</f>
        <v>0</v>
      </c>
      <c r="L33" s="101" t="s">
        <v>164</v>
      </c>
    </row>
    <row r="34" spans="1:12">
      <c r="A34" s="78">
        <f t="shared" si="24"/>
        <v>28</v>
      </c>
      <c r="B34" s="74">
        <f t="shared" si="24"/>
        <v>46170</v>
      </c>
      <c r="C34" s="74">
        <f t="shared" si="2"/>
        <v>46170</v>
      </c>
      <c r="D34" s="75">
        <f t="shared" si="5"/>
        <v>0</v>
      </c>
      <c r="E34" s="74">
        <f t="shared" si="6"/>
        <v>46170</v>
      </c>
      <c r="F34" s="75">
        <v>0.91666666666666696</v>
      </c>
      <c r="G34" s="76">
        <f t="shared" si="9"/>
        <v>0.91666666666666696</v>
      </c>
      <c r="H34" s="77">
        <f t="shared" si="27"/>
        <v>3404405.8</v>
      </c>
      <c r="I34" s="200">
        <v>3405785.5</v>
      </c>
      <c r="J34" s="77">
        <f t="shared" si="14"/>
        <v>1379.7000000001863</v>
      </c>
      <c r="K34" s="91">
        <f t="shared" si="15"/>
        <v>57.487500000007763</v>
      </c>
      <c r="L34" s="101"/>
    </row>
    <row r="35" spans="1:12">
      <c r="A35" s="78">
        <f t="shared" si="24"/>
        <v>29</v>
      </c>
      <c r="B35" s="74">
        <f t="shared" si="24"/>
        <v>46171</v>
      </c>
      <c r="C35" s="74">
        <f t="shared" si="2"/>
        <v>46171</v>
      </c>
      <c r="D35" s="75">
        <f t="shared" si="5"/>
        <v>0</v>
      </c>
      <c r="E35" s="74">
        <f t="shared" si="6"/>
        <v>46171</v>
      </c>
      <c r="F35" s="75">
        <v>0.91666666666666696</v>
      </c>
      <c r="G35" s="76">
        <f t="shared" si="9"/>
        <v>0.91666666666666696</v>
      </c>
      <c r="H35" s="77">
        <f t="shared" si="27"/>
        <v>3405785.5</v>
      </c>
      <c r="I35" s="200">
        <v>3406940.86</v>
      </c>
      <c r="J35" s="77">
        <f t="shared" si="14"/>
        <v>1155.3599999998696</v>
      </c>
      <c r="K35" s="91">
        <f t="shared" si="15"/>
        <v>48.139999999994565</v>
      </c>
      <c r="L35" s="101"/>
    </row>
    <row r="36" spans="1:12">
      <c r="A36" s="78">
        <f t="shared" si="24"/>
        <v>30</v>
      </c>
      <c r="B36" s="74">
        <f t="shared" si="24"/>
        <v>46172</v>
      </c>
      <c r="C36" s="74">
        <f t="shared" si="2"/>
        <v>46172</v>
      </c>
      <c r="D36" s="75">
        <f t="shared" si="5"/>
        <v>0</v>
      </c>
      <c r="E36" s="74">
        <f t="shared" si="6"/>
        <v>46172</v>
      </c>
      <c r="F36" s="75">
        <v>0.91666666666666696</v>
      </c>
      <c r="G36" s="76">
        <f t="shared" si="9"/>
        <v>0.91666666666666696</v>
      </c>
      <c r="H36" s="77">
        <f t="shared" si="27"/>
        <v>3406940.86</v>
      </c>
      <c r="I36" s="200">
        <v>3406940.86</v>
      </c>
      <c r="J36" s="77">
        <f t="shared" si="14"/>
        <v>0</v>
      </c>
      <c r="K36" s="91">
        <f t="shared" si="15"/>
        <v>0</v>
      </c>
      <c r="L36" s="101" t="s">
        <v>164</v>
      </c>
    </row>
    <row r="37" spans="1:12">
      <c r="A37" s="78">
        <f t="shared" si="24"/>
        <v>31</v>
      </c>
      <c r="B37" s="74">
        <f t="shared" si="24"/>
        <v>46173</v>
      </c>
      <c r="C37" s="74">
        <f t="shared" ref="C37" si="30">B37</f>
        <v>46173</v>
      </c>
      <c r="D37" s="75">
        <f t="shared" si="5"/>
        <v>0</v>
      </c>
      <c r="E37" s="74">
        <f t="shared" si="6"/>
        <v>46173</v>
      </c>
      <c r="F37" s="75">
        <v>0.91666666666666696</v>
      </c>
      <c r="G37" s="76">
        <f t="shared" ref="G37" si="31">IFERROR(((E37-C37)+(F37-D37)),"")</f>
        <v>0.91666666666666696</v>
      </c>
      <c r="H37" s="77">
        <f t="shared" si="27"/>
        <v>3406940.86</v>
      </c>
      <c r="I37" s="200">
        <v>3406940.86</v>
      </c>
      <c r="J37" s="77">
        <f t="shared" ref="J37" si="32">I37-H37</f>
        <v>0</v>
      </c>
      <c r="K37" s="91">
        <f t="shared" ref="K37" si="33">J37/24</f>
        <v>0</v>
      </c>
      <c r="L37" s="101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28.354166666666696</v>
      </c>
      <c r="H39" s="85"/>
      <c r="I39" s="85"/>
      <c r="J39" s="93">
        <f>SUM(J7:J38)</f>
        <v>23066.830000000075</v>
      </c>
      <c r="K39" s="93">
        <f>AVERAGE(K7:K38)</f>
        <v>31.003803763440956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0.91465053763440951</v>
      </c>
      <c r="H40" s="89"/>
      <c r="I40" s="89"/>
      <c r="J40" s="89"/>
      <c r="K40" s="89">
        <f>K39/SUMPRODUCT((K7:K38&gt;0)*1)</f>
        <v>1.7224335424133865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4" priority="1" operator="equal">
      <formula>"APC"</formula>
    </cfRule>
  </conditionalFormatting>
  <hyperlinks>
    <hyperlink ref="L2" location="'Summary sales'!A1" display="SUMMARY" xr:uid="{00000000-0004-0000-3100-000000000000}"/>
  </hyperlink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40"/>
  <sheetViews>
    <sheetView zoomScale="85" zoomScaleNormal="85" workbookViewId="0">
      <pane xSplit="2" ySplit="6" topLeftCell="C22" activePane="bottomRight" state="frozen"/>
      <selection pane="topRight"/>
      <selection pane="bottomLeft"/>
      <selection pane="bottomRight" activeCell="I37" sqref="I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53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85.903875000003609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75">
        <v>0</v>
      </c>
      <c r="E7" s="73">
        <f>C7+1</f>
        <v>46144</v>
      </c>
      <c r="F7" s="75">
        <v>0</v>
      </c>
      <c r="G7" s="76">
        <f>IFERROR(((E7-C7)+(F7-D7)),"")</f>
        <v>1</v>
      </c>
      <c r="H7" s="200">
        <v>508403.45</v>
      </c>
      <c r="I7" s="200">
        <v>510079.65299999999</v>
      </c>
      <c r="J7" s="77">
        <f t="shared" ref="J7:J12" si="0">I7-H7</f>
        <v>1676.2029999999795</v>
      </c>
      <c r="K7" s="91">
        <f t="shared" ref="K7:K12" si="1">J7/24</f>
        <v>69.841791666665813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</v>
      </c>
      <c r="E8" s="74">
        <f>C8+1</f>
        <v>46145</v>
      </c>
      <c r="F8" s="75">
        <v>0</v>
      </c>
      <c r="G8" s="76">
        <f>IFERROR(((E8-C8)+(F8-D8)),"")</f>
        <v>1</v>
      </c>
      <c r="H8" s="77">
        <f t="shared" ref="H8:H37" si="3">I7</f>
        <v>510079.65299999999</v>
      </c>
      <c r="I8" s="200">
        <v>512015.25900000002</v>
      </c>
      <c r="J8" s="77">
        <f t="shared" si="0"/>
        <v>1935.6060000000289</v>
      </c>
      <c r="K8" s="91">
        <f t="shared" si="1"/>
        <v>80.650250000001208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</v>
      </c>
      <c r="E9" s="74">
        <f t="shared" ref="E9:E36" si="6">C9+1</f>
        <v>46146</v>
      </c>
      <c r="F9" s="75">
        <v>0</v>
      </c>
      <c r="G9" s="76">
        <f>IFERROR(((E9-C9)+(F9-D9)),"")</f>
        <v>1</v>
      </c>
      <c r="H9" s="77">
        <f t="shared" si="3"/>
        <v>512015.25900000002</v>
      </c>
      <c r="I9" s="77">
        <v>513895.12400000001</v>
      </c>
      <c r="J9" s="77">
        <f t="shared" si="0"/>
        <v>1879.8649999999907</v>
      </c>
      <c r="K9" s="91">
        <f t="shared" si="1"/>
        <v>78.32770833333295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</v>
      </c>
      <c r="E10" s="74">
        <f t="shared" si="6"/>
        <v>46147</v>
      </c>
      <c r="F10" s="75">
        <v>0</v>
      </c>
      <c r="G10" s="76">
        <f>IFERROR(((E10-C10)+(F10-D10)),"")</f>
        <v>1</v>
      </c>
      <c r="H10" s="77">
        <f t="shared" si="3"/>
        <v>513895.12400000001</v>
      </c>
      <c r="I10" s="77">
        <v>515778.51899999997</v>
      </c>
      <c r="J10" s="77">
        <f t="shared" si="0"/>
        <v>1883.3949999999604</v>
      </c>
      <c r="K10" s="91">
        <f t="shared" si="1"/>
        <v>78.474791666665013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</v>
      </c>
      <c r="E11" s="74">
        <f t="shared" si="6"/>
        <v>46148</v>
      </c>
      <c r="F11" s="75">
        <v>0</v>
      </c>
      <c r="G11" s="76">
        <f t="shared" ref="G11:G36" si="7">IFERROR(((E11-C11)+(F11-D11)),"")</f>
        <v>1</v>
      </c>
      <c r="H11" s="77">
        <f t="shared" si="3"/>
        <v>515778.51899999997</v>
      </c>
      <c r="I11" s="77">
        <v>517824.36800000002</v>
      </c>
      <c r="J11" s="77">
        <f t="shared" si="0"/>
        <v>2045.8490000000456</v>
      </c>
      <c r="K11" s="91">
        <f t="shared" si="1"/>
        <v>85.243708333335235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</v>
      </c>
      <c r="E12" s="74">
        <f t="shared" si="6"/>
        <v>46149</v>
      </c>
      <c r="F12" s="75">
        <v>0</v>
      </c>
      <c r="G12" s="76">
        <f t="shared" si="7"/>
        <v>1</v>
      </c>
      <c r="H12" s="77">
        <f t="shared" si="3"/>
        <v>517824.36800000002</v>
      </c>
      <c r="I12" s="77">
        <v>519612.17800000001</v>
      </c>
      <c r="J12" s="77">
        <f t="shared" si="0"/>
        <v>1787.8099999999977</v>
      </c>
      <c r="K12" s="91">
        <f t="shared" si="1"/>
        <v>74.492083333333241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</v>
      </c>
      <c r="E13" s="74">
        <f t="shared" si="6"/>
        <v>46150</v>
      </c>
      <c r="F13" s="75">
        <v>0</v>
      </c>
      <c r="G13" s="76">
        <f t="shared" si="7"/>
        <v>1</v>
      </c>
      <c r="H13" s="77">
        <f t="shared" si="3"/>
        <v>519612.17800000001</v>
      </c>
      <c r="I13" s="77">
        <v>521579.46600000001</v>
      </c>
      <c r="J13" s="77">
        <f t="shared" ref="J13" si="8">I13-H13</f>
        <v>1967.2880000000005</v>
      </c>
      <c r="K13" s="91">
        <f t="shared" ref="K13" si="9">J13/24</f>
        <v>81.970333333333357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</v>
      </c>
      <c r="E14" s="74">
        <f t="shared" si="6"/>
        <v>46151</v>
      </c>
      <c r="F14" s="75">
        <v>0</v>
      </c>
      <c r="G14" s="76">
        <f t="shared" si="7"/>
        <v>1</v>
      </c>
      <c r="H14" s="77">
        <f t="shared" si="3"/>
        <v>521579.46600000001</v>
      </c>
      <c r="I14" s="77">
        <v>523425.03399999999</v>
      </c>
      <c r="J14" s="77">
        <f t="shared" ref="J14" si="10">I14-H14</f>
        <v>1845.5679999999702</v>
      </c>
      <c r="K14" s="91">
        <f t="shared" ref="K14" si="11">J14/24</f>
        <v>76.89866666666542</v>
      </c>
      <c r="L14" s="101"/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</v>
      </c>
      <c r="E15" s="74">
        <f t="shared" si="6"/>
        <v>46152</v>
      </c>
      <c r="F15" s="75">
        <v>0</v>
      </c>
      <c r="G15" s="76">
        <f t="shared" si="7"/>
        <v>1</v>
      </c>
      <c r="H15" s="77">
        <f t="shared" si="3"/>
        <v>523425.03399999999</v>
      </c>
      <c r="I15" s="77">
        <v>525246.77599999995</v>
      </c>
      <c r="J15" s="77">
        <f t="shared" ref="J15:J36" si="12">I15-H15</f>
        <v>1821.7419999999693</v>
      </c>
      <c r="K15" s="91">
        <f t="shared" ref="K15:K36" si="13">J15/24</f>
        <v>75.905916666665391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</v>
      </c>
      <c r="E16" s="74">
        <f t="shared" si="6"/>
        <v>46153</v>
      </c>
      <c r="F16" s="75">
        <v>0</v>
      </c>
      <c r="G16" s="76">
        <f t="shared" si="7"/>
        <v>1</v>
      </c>
      <c r="H16" s="77">
        <f t="shared" si="3"/>
        <v>525246.77599999995</v>
      </c>
      <c r="I16" s="77">
        <v>527058.48899999994</v>
      </c>
      <c r="J16" s="77">
        <f t="shared" si="12"/>
        <v>1811.7129999999888</v>
      </c>
      <c r="K16" s="91">
        <f t="shared" si="13"/>
        <v>75.488041666666206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</v>
      </c>
      <c r="E17" s="74">
        <f t="shared" si="6"/>
        <v>46154</v>
      </c>
      <c r="F17" s="75">
        <v>0</v>
      </c>
      <c r="G17" s="76">
        <f t="shared" si="7"/>
        <v>1</v>
      </c>
      <c r="H17" s="77">
        <f t="shared" si="3"/>
        <v>527058.48899999994</v>
      </c>
      <c r="I17" s="77">
        <v>528977.15</v>
      </c>
      <c r="J17" s="77">
        <f t="shared" si="12"/>
        <v>1918.6610000000801</v>
      </c>
      <c r="K17" s="91">
        <f t="shared" si="13"/>
        <v>79.944208333336675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</v>
      </c>
      <c r="E18" s="74">
        <f t="shared" si="6"/>
        <v>46155</v>
      </c>
      <c r="F18" s="75">
        <v>0</v>
      </c>
      <c r="G18" s="76">
        <f t="shared" si="7"/>
        <v>1</v>
      </c>
      <c r="H18" s="77">
        <f t="shared" si="3"/>
        <v>528977.15</v>
      </c>
      <c r="I18" s="77">
        <v>530846.66299999994</v>
      </c>
      <c r="J18" s="77">
        <f t="shared" si="12"/>
        <v>1869.512999999919</v>
      </c>
      <c r="K18" s="91">
        <f t="shared" si="13"/>
        <v>77.896374999996624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</v>
      </c>
      <c r="E19" s="74">
        <f t="shared" si="6"/>
        <v>46156</v>
      </c>
      <c r="F19" s="75">
        <v>0</v>
      </c>
      <c r="G19" s="76">
        <f t="shared" si="7"/>
        <v>1</v>
      </c>
      <c r="H19" s="77">
        <f t="shared" si="3"/>
        <v>530846.66299999994</v>
      </c>
      <c r="I19" s="77">
        <v>532692.76500000001</v>
      </c>
      <c r="J19" s="77">
        <f t="shared" si="12"/>
        <v>1846.1020000000717</v>
      </c>
      <c r="K19" s="91">
        <f t="shared" si="13"/>
        <v>76.920916666669655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</v>
      </c>
      <c r="E20" s="74">
        <f t="shared" si="6"/>
        <v>46157</v>
      </c>
      <c r="F20" s="75">
        <v>0</v>
      </c>
      <c r="G20" s="76">
        <f t="shared" si="7"/>
        <v>1</v>
      </c>
      <c r="H20" s="77">
        <f t="shared" si="3"/>
        <v>532692.76500000001</v>
      </c>
      <c r="I20" s="77">
        <v>534413.66599999997</v>
      </c>
      <c r="J20" s="77">
        <f t="shared" si="12"/>
        <v>1720.9009999999544</v>
      </c>
      <c r="K20" s="91">
        <f t="shared" si="13"/>
        <v>71.704208333331437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</v>
      </c>
      <c r="E21" s="74">
        <f t="shared" si="6"/>
        <v>46158</v>
      </c>
      <c r="F21" s="75">
        <v>0</v>
      </c>
      <c r="G21" s="76">
        <f t="shared" si="7"/>
        <v>1</v>
      </c>
      <c r="H21" s="77">
        <f t="shared" si="3"/>
        <v>534413.66599999997</v>
      </c>
      <c r="I21" s="77">
        <v>536303.46299999999</v>
      </c>
      <c r="J21" s="77">
        <f t="shared" si="12"/>
        <v>1889.7970000000205</v>
      </c>
      <c r="K21" s="91">
        <f t="shared" si="13"/>
        <v>78.741541666667516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</v>
      </c>
      <c r="E22" s="74">
        <f t="shared" si="6"/>
        <v>46159</v>
      </c>
      <c r="F22" s="75">
        <v>0</v>
      </c>
      <c r="G22" s="76">
        <f t="shared" si="7"/>
        <v>1</v>
      </c>
      <c r="H22" s="77">
        <f t="shared" si="3"/>
        <v>536303.46299999999</v>
      </c>
      <c r="I22" s="77">
        <v>538045.21600000001</v>
      </c>
      <c r="J22" s="77">
        <f t="shared" si="12"/>
        <v>1741.7530000000261</v>
      </c>
      <c r="K22" s="91">
        <f t="shared" si="13"/>
        <v>72.573041666667748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</v>
      </c>
      <c r="E23" s="74">
        <f t="shared" si="6"/>
        <v>46160</v>
      </c>
      <c r="F23" s="75">
        <v>0</v>
      </c>
      <c r="G23" s="76">
        <f t="shared" si="7"/>
        <v>1</v>
      </c>
      <c r="H23" s="77">
        <f t="shared" si="3"/>
        <v>538045.21600000001</v>
      </c>
      <c r="I23" s="77">
        <v>539724.62199999997</v>
      </c>
      <c r="J23" s="77">
        <f t="shared" si="12"/>
        <v>1679.405999999959</v>
      </c>
      <c r="K23" s="91">
        <f t="shared" si="13"/>
        <v>69.975249999998297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</v>
      </c>
      <c r="E24" s="74">
        <f t="shared" si="6"/>
        <v>46161</v>
      </c>
      <c r="F24" s="75">
        <v>0</v>
      </c>
      <c r="G24" s="76">
        <f t="shared" si="7"/>
        <v>1</v>
      </c>
      <c r="H24" s="77">
        <f t="shared" si="3"/>
        <v>539724.62199999997</v>
      </c>
      <c r="I24" s="77">
        <v>541742.11899999995</v>
      </c>
      <c r="J24" s="77">
        <f t="shared" si="12"/>
        <v>2017.4969999999739</v>
      </c>
      <c r="K24" s="91">
        <f t="shared" si="13"/>
        <v>84.062374999998909</v>
      </c>
      <c r="L24" s="101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</v>
      </c>
      <c r="E25" s="74">
        <f t="shared" si="6"/>
        <v>46162</v>
      </c>
      <c r="F25" s="75">
        <v>0</v>
      </c>
      <c r="G25" s="76">
        <f t="shared" si="7"/>
        <v>1</v>
      </c>
      <c r="H25" s="77">
        <f t="shared" si="3"/>
        <v>541742.11899999995</v>
      </c>
      <c r="I25" s="77">
        <v>543572.68799999997</v>
      </c>
      <c r="J25" s="77">
        <f t="shared" si="12"/>
        <v>1830.5690000000177</v>
      </c>
      <c r="K25" s="91">
        <f t="shared" si="13"/>
        <v>76.273708333334071</v>
      </c>
      <c r="L25" s="101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</v>
      </c>
      <c r="E26" s="74">
        <f t="shared" si="6"/>
        <v>46163</v>
      </c>
      <c r="F26" s="75">
        <v>0</v>
      </c>
      <c r="G26" s="76">
        <f t="shared" si="7"/>
        <v>1</v>
      </c>
      <c r="H26" s="77">
        <f t="shared" si="3"/>
        <v>543572.68799999997</v>
      </c>
      <c r="I26" s="77">
        <v>545415.19700000004</v>
      </c>
      <c r="J26" s="77">
        <f t="shared" si="12"/>
        <v>1842.5090000000782</v>
      </c>
      <c r="K26" s="91">
        <f t="shared" si="13"/>
        <v>76.771208333336588</v>
      </c>
      <c r="L26" s="101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</v>
      </c>
      <c r="E27" s="74">
        <f t="shared" si="6"/>
        <v>46164</v>
      </c>
      <c r="F27" s="75">
        <v>0</v>
      </c>
      <c r="G27" s="76">
        <f t="shared" si="7"/>
        <v>1</v>
      </c>
      <c r="H27" s="77">
        <f t="shared" si="3"/>
        <v>545415.19700000004</v>
      </c>
      <c r="I27" s="77">
        <v>547225.946</v>
      </c>
      <c r="J27" s="77">
        <f t="shared" si="12"/>
        <v>1810.7489999999525</v>
      </c>
      <c r="K27" s="91">
        <f t="shared" si="13"/>
        <v>75.447874999998021</v>
      </c>
      <c r="L27" s="101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</v>
      </c>
      <c r="E28" s="74">
        <f t="shared" si="6"/>
        <v>46165</v>
      </c>
      <c r="F28" s="75">
        <v>0</v>
      </c>
      <c r="G28" s="76">
        <f t="shared" si="7"/>
        <v>1</v>
      </c>
      <c r="H28" s="77">
        <f t="shared" si="3"/>
        <v>547225.946</v>
      </c>
      <c r="I28" s="77">
        <v>549182.20400000003</v>
      </c>
      <c r="J28" s="77">
        <f t="shared" si="12"/>
        <v>1956.2580000000307</v>
      </c>
      <c r="K28" s="91">
        <f t="shared" si="13"/>
        <v>81.510750000001281</v>
      </c>
      <c r="L28" s="101"/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</v>
      </c>
      <c r="E29" s="74">
        <f t="shared" si="6"/>
        <v>46166</v>
      </c>
      <c r="F29" s="75">
        <v>0</v>
      </c>
      <c r="G29" s="76">
        <f t="shared" si="7"/>
        <v>1</v>
      </c>
      <c r="H29" s="77">
        <f t="shared" si="3"/>
        <v>549182.20400000003</v>
      </c>
      <c r="I29" s="77">
        <v>550995.67299999995</v>
      </c>
      <c r="J29" s="77">
        <f t="shared" si="12"/>
        <v>1813.4689999999246</v>
      </c>
      <c r="K29" s="91">
        <f t="shared" si="13"/>
        <v>75.561208333330185</v>
      </c>
      <c r="L29" s="101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</v>
      </c>
      <c r="E30" s="74">
        <f t="shared" si="6"/>
        <v>46167</v>
      </c>
      <c r="F30" s="75">
        <v>0</v>
      </c>
      <c r="G30" s="76">
        <f t="shared" si="7"/>
        <v>1</v>
      </c>
      <c r="H30" s="77">
        <f t="shared" si="3"/>
        <v>550995.67299999995</v>
      </c>
      <c r="I30" s="77">
        <v>552793.73400000005</v>
      </c>
      <c r="J30" s="77">
        <f t="shared" si="12"/>
        <v>1798.0610000001034</v>
      </c>
      <c r="K30" s="91">
        <f t="shared" si="13"/>
        <v>74.919208333337636</v>
      </c>
      <c r="L30" s="101"/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</v>
      </c>
      <c r="E31" s="74">
        <f t="shared" si="6"/>
        <v>46168</v>
      </c>
      <c r="F31" s="75">
        <v>0</v>
      </c>
      <c r="G31" s="76">
        <f t="shared" si="7"/>
        <v>1</v>
      </c>
      <c r="H31" s="77">
        <f t="shared" si="3"/>
        <v>552793.73400000005</v>
      </c>
      <c r="I31" s="77">
        <v>554760.08700000006</v>
      </c>
      <c r="J31" s="77">
        <f t="shared" si="12"/>
        <v>1966.3530000000028</v>
      </c>
      <c r="K31" s="91">
        <f t="shared" si="13"/>
        <v>81.931375000000116</v>
      </c>
      <c r="L31" s="101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</v>
      </c>
      <c r="E32" s="74">
        <f t="shared" si="6"/>
        <v>46169</v>
      </c>
      <c r="F32" s="75">
        <v>0</v>
      </c>
      <c r="G32" s="76">
        <f t="shared" si="7"/>
        <v>1</v>
      </c>
      <c r="H32" s="77">
        <f t="shared" si="3"/>
        <v>554760.08700000006</v>
      </c>
      <c r="I32" s="77">
        <v>556728.00100000005</v>
      </c>
      <c r="J32" s="77">
        <f t="shared" si="12"/>
        <v>1967.9139999999898</v>
      </c>
      <c r="K32" s="91">
        <f t="shared" si="13"/>
        <v>81.996416666666235</v>
      </c>
      <c r="L32" s="101"/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</v>
      </c>
      <c r="E33" s="74">
        <f t="shared" si="6"/>
        <v>46170</v>
      </c>
      <c r="F33" s="75">
        <v>0</v>
      </c>
      <c r="G33" s="76">
        <f t="shared" si="7"/>
        <v>1</v>
      </c>
      <c r="H33" s="77">
        <f t="shared" si="3"/>
        <v>556728.00100000005</v>
      </c>
      <c r="I33" s="200">
        <v>558697.33600000001</v>
      </c>
      <c r="J33" s="77">
        <f t="shared" si="12"/>
        <v>1969.3349999999627</v>
      </c>
      <c r="K33" s="91">
        <f t="shared" si="13"/>
        <v>82.055624999998443</v>
      </c>
      <c r="L33" s="101"/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</v>
      </c>
      <c r="E34" s="74">
        <f t="shared" si="6"/>
        <v>46171</v>
      </c>
      <c r="F34" s="75">
        <v>0</v>
      </c>
      <c r="G34" s="76">
        <f t="shared" si="7"/>
        <v>1</v>
      </c>
      <c r="H34" s="77">
        <f t="shared" si="3"/>
        <v>558697.33600000001</v>
      </c>
      <c r="I34" s="200">
        <v>560680.68299999996</v>
      </c>
      <c r="J34" s="77">
        <f t="shared" si="12"/>
        <v>1983.3469999999506</v>
      </c>
      <c r="K34" s="91">
        <f t="shared" si="13"/>
        <v>82.639458333331277</v>
      </c>
      <c r="L34" s="101"/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</v>
      </c>
      <c r="E35" s="74">
        <f t="shared" si="6"/>
        <v>46172</v>
      </c>
      <c r="F35" s="75">
        <v>0</v>
      </c>
      <c r="G35" s="76">
        <f t="shared" si="7"/>
        <v>1</v>
      </c>
      <c r="H35" s="77">
        <f t="shared" si="3"/>
        <v>560680.68299999996</v>
      </c>
      <c r="I35" s="200">
        <v>562742.37600000005</v>
      </c>
      <c r="J35" s="77">
        <f t="shared" si="12"/>
        <v>2061.6930000000866</v>
      </c>
      <c r="K35" s="91">
        <f t="shared" si="13"/>
        <v>85.903875000003609</v>
      </c>
      <c r="L35" s="101"/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</v>
      </c>
      <c r="E36" s="74">
        <f t="shared" si="6"/>
        <v>46173</v>
      </c>
      <c r="F36" s="75">
        <v>0</v>
      </c>
      <c r="G36" s="76">
        <f t="shared" si="7"/>
        <v>1</v>
      </c>
      <c r="H36" s="77">
        <f t="shared" si="3"/>
        <v>562742.37600000005</v>
      </c>
      <c r="I36" s="200">
        <v>564722.89599999995</v>
      </c>
      <c r="J36" s="77">
        <f t="shared" si="12"/>
        <v>1980.5199999999022</v>
      </c>
      <c r="K36" s="91">
        <f t="shared" si="13"/>
        <v>82.521666666662597</v>
      </c>
      <c r="L36" s="101"/>
    </row>
    <row r="37" spans="1:12">
      <c r="A37" s="78">
        <f t="shared" si="14"/>
        <v>31</v>
      </c>
      <c r="B37" s="74">
        <f t="shared" si="14"/>
        <v>46173</v>
      </c>
      <c r="C37" s="74">
        <f t="shared" ref="C37" si="15">B37</f>
        <v>46173</v>
      </c>
      <c r="D37" s="75">
        <f t="shared" si="5"/>
        <v>0</v>
      </c>
      <c r="E37" s="74">
        <f t="shared" ref="E37" si="16">C37+1</f>
        <v>46174</v>
      </c>
      <c r="F37" s="75">
        <v>0</v>
      </c>
      <c r="G37" s="76">
        <f t="shared" ref="G37" si="17">IFERROR(((E37-C37)+(F37-D37)),"")</f>
        <v>1</v>
      </c>
      <c r="H37" s="77">
        <f t="shared" si="3"/>
        <v>564722.89599999995</v>
      </c>
      <c r="I37" s="200">
        <v>566587.15399999998</v>
      </c>
      <c r="J37" s="77">
        <f t="shared" ref="J37" si="18">I37-H37</f>
        <v>1864.2580000000307</v>
      </c>
      <c r="K37" s="91">
        <f t="shared" ref="K37" si="19">J37/24</f>
        <v>77.677416666667952</v>
      </c>
      <c r="L37" s="101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58183.703999999969</v>
      </c>
      <c r="K39" s="93">
        <f>AVERAGE(K7:K38)</f>
        <v>78.203903225806386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2.5227065556711739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3" priority="1" operator="equal">
      <formula>"APC"</formula>
    </cfRule>
  </conditionalFormatting>
  <hyperlinks>
    <hyperlink ref="L2" location="'Summary sales'!A1" display="SUMMARY" xr:uid="{00000000-0004-0000-3200-000000000000}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0"/>
  <sheetViews>
    <sheetView workbookViewId="0">
      <pane xSplit="2" ySplit="6" topLeftCell="C26" activePane="bottomRight" state="frozen"/>
      <selection pane="topRight"/>
      <selection pane="bottomLeft"/>
      <selection pane="bottomRight" activeCell="P32" sqref="P32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54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263.16375000000698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</v>
      </c>
      <c r="E7" s="73">
        <f>C7+1</f>
        <v>46144</v>
      </c>
      <c r="F7" s="75">
        <v>0</v>
      </c>
      <c r="G7" s="76">
        <f>IFERROR(((E7-C7)+(F7-D7)),"")</f>
        <v>1</v>
      </c>
      <c r="H7" s="200">
        <v>3055563.5</v>
      </c>
      <c r="I7" s="200">
        <v>3058571.67</v>
      </c>
      <c r="J7" s="77">
        <f t="shared" ref="J7:J12" si="0">I7-H7</f>
        <v>3008.1699999999255</v>
      </c>
      <c r="K7" s="91">
        <f t="shared" ref="K7:K12" si="1">J7/24</f>
        <v>125.34041666666356</v>
      </c>
      <c r="L7" s="99"/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</v>
      </c>
      <c r="E8" s="74">
        <f>C8+1</f>
        <v>46145</v>
      </c>
      <c r="F8" s="75">
        <v>0</v>
      </c>
      <c r="G8" s="76">
        <f>IFERROR(((E8-C8)+(F8-D8)),"")</f>
        <v>1</v>
      </c>
      <c r="H8" s="77">
        <f t="shared" ref="H8:H37" si="3">I7</f>
        <v>3058571.67</v>
      </c>
      <c r="I8" s="77">
        <v>3060217.07</v>
      </c>
      <c r="J8" s="77">
        <f t="shared" si="0"/>
        <v>1645.3999999999069</v>
      </c>
      <c r="K8" s="91">
        <f t="shared" si="1"/>
        <v>68.558333333329458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</v>
      </c>
      <c r="E9" s="74">
        <f t="shared" ref="E9:E36" si="6">C9+1</f>
        <v>46146</v>
      </c>
      <c r="F9" s="75">
        <v>0</v>
      </c>
      <c r="G9" s="76">
        <f>IFERROR(((E9-C9)+(F9-D9)),"")</f>
        <v>1</v>
      </c>
      <c r="H9" s="77">
        <f t="shared" si="3"/>
        <v>3060217.07</v>
      </c>
      <c r="I9" s="77">
        <v>3061398.96</v>
      </c>
      <c r="J9" s="77">
        <f t="shared" si="0"/>
        <v>1181.8900000001304</v>
      </c>
      <c r="K9" s="91">
        <f t="shared" si="1"/>
        <v>49.245416666672099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</v>
      </c>
      <c r="E10" s="74">
        <f t="shared" si="6"/>
        <v>46147</v>
      </c>
      <c r="F10" s="75">
        <v>0</v>
      </c>
      <c r="G10" s="76">
        <f>IFERROR(((E10-C10)+(F10-D10)),"")</f>
        <v>1</v>
      </c>
      <c r="H10" s="77">
        <f t="shared" si="3"/>
        <v>3061398.96</v>
      </c>
      <c r="I10" s="77">
        <v>3062919.68</v>
      </c>
      <c r="J10" s="77">
        <f t="shared" si="0"/>
        <v>1520.7200000002049</v>
      </c>
      <c r="K10" s="91">
        <f t="shared" si="1"/>
        <v>63.36333333334187</v>
      </c>
      <c r="L10" s="101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</v>
      </c>
      <c r="E11" s="74">
        <f t="shared" si="6"/>
        <v>46148</v>
      </c>
      <c r="F11" s="75">
        <v>0</v>
      </c>
      <c r="G11" s="76">
        <f t="shared" ref="G11:G36" si="7">IFERROR(((E11-C11)+(F11-D11)),"")</f>
        <v>1</v>
      </c>
      <c r="H11" s="77">
        <f t="shared" si="3"/>
        <v>3062919.68</v>
      </c>
      <c r="I11" s="77">
        <v>3063239.45</v>
      </c>
      <c r="J11" s="77">
        <f t="shared" si="0"/>
        <v>319.77000000001863</v>
      </c>
      <c r="K11" s="91">
        <f t="shared" si="1"/>
        <v>13.323750000000777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</v>
      </c>
      <c r="E12" s="74">
        <f t="shared" si="6"/>
        <v>46149</v>
      </c>
      <c r="F12" s="75">
        <v>0</v>
      </c>
      <c r="G12" s="76">
        <f t="shared" si="7"/>
        <v>1</v>
      </c>
      <c r="H12" s="77">
        <f t="shared" si="3"/>
        <v>3063239.45</v>
      </c>
      <c r="I12" s="77">
        <v>3066838.72</v>
      </c>
      <c r="J12" s="77">
        <f t="shared" si="0"/>
        <v>3599.2700000000186</v>
      </c>
      <c r="K12" s="91">
        <f t="shared" si="1"/>
        <v>149.9695833333341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</v>
      </c>
      <c r="E13" s="74">
        <f t="shared" si="6"/>
        <v>46150</v>
      </c>
      <c r="F13" s="75">
        <v>0</v>
      </c>
      <c r="G13" s="76">
        <f t="shared" si="7"/>
        <v>1</v>
      </c>
      <c r="H13" s="77">
        <f t="shared" si="3"/>
        <v>3066838.72</v>
      </c>
      <c r="I13" s="77">
        <v>3069559.36</v>
      </c>
      <c r="J13" s="77">
        <f t="shared" ref="J13" si="8">I13-H13</f>
        <v>2720.6399999996647</v>
      </c>
      <c r="K13" s="91">
        <f t="shared" ref="K13" si="9">J13/24</f>
        <v>113.35999999998603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</v>
      </c>
      <c r="E14" s="74">
        <f t="shared" si="6"/>
        <v>46151</v>
      </c>
      <c r="F14" s="75">
        <v>0</v>
      </c>
      <c r="G14" s="76">
        <f t="shared" si="7"/>
        <v>1</v>
      </c>
      <c r="H14" s="77">
        <f t="shared" si="3"/>
        <v>3069559.36</v>
      </c>
      <c r="I14" s="77">
        <v>3069559.36</v>
      </c>
      <c r="J14" s="77">
        <f t="shared" ref="J14" si="10">I14-H14</f>
        <v>0</v>
      </c>
      <c r="K14" s="91">
        <f t="shared" ref="K14" si="11">J14/24</f>
        <v>0</v>
      </c>
      <c r="L14" s="568" t="s">
        <v>164</v>
      </c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</v>
      </c>
      <c r="E15" s="74">
        <f t="shared" si="6"/>
        <v>46152</v>
      </c>
      <c r="F15" s="75">
        <v>0</v>
      </c>
      <c r="G15" s="76">
        <f t="shared" si="7"/>
        <v>1</v>
      </c>
      <c r="H15" s="77">
        <f t="shared" si="3"/>
        <v>3069559.36</v>
      </c>
      <c r="I15" s="77">
        <v>3069559.36</v>
      </c>
      <c r="J15" s="77">
        <f t="shared" ref="J15:J36" si="12">I15-H15</f>
        <v>0</v>
      </c>
      <c r="K15" s="91">
        <f t="shared" ref="K15:K36" si="13">J15/24</f>
        <v>0</v>
      </c>
      <c r="L15" s="568" t="s">
        <v>164</v>
      </c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</v>
      </c>
      <c r="E16" s="74">
        <f t="shared" si="6"/>
        <v>46153</v>
      </c>
      <c r="F16" s="75">
        <v>0</v>
      </c>
      <c r="G16" s="76">
        <f t="shared" si="7"/>
        <v>1</v>
      </c>
      <c r="H16" s="77">
        <f t="shared" si="3"/>
        <v>3069559.36</v>
      </c>
      <c r="I16" s="77">
        <v>3074619.99</v>
      </c>
      <c r="J16" s="77">
        <f t="shared" si="12"/>
        <v>5060.6300000003539</v>
      </c>
      <c r="K16" s="91">
        <f t="shared" si="13"/>
        <v>210.85958333334807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</v>
      </c>
      <c r="E17" s="74">
        <f t="shared" si="6"/>
        <v>46154</v>
      </c>
      <c r="F17" s="75">
        <v>0</v>
      </c>
      <c r="G17" s="76">
        <f t="shared" si="7"/>
        <v>1</v>
      </c>
      <c r="H17" s="77">
        <f t="shared" si="3"/>
        <v>3074619.99</v>
      </c>
      <c r="I17" s="77">
        <v>3074944.78</v>
      </c>
      <c r="J17" s="77">
        <f t="shared" si="12"/>
        <v>324.78999999957159</v>
      </c>
      <c r="K17" s="91">
        <f t="shared" si="13"/>
        <v>13.532916666648816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</v>
      </c>
      <c r="E18" s="74">
        <f t="shared" si="6"/>
        <v>46155</v>
      </c>
      <c r="F18" s="75">
        <v>0</v>
      </c>
      <c r="G18" s="76">
        <f t="shared" si="7"/>
        <v>1</v>
      </c>
      <c r="H18" s="77">
        <f t="shared" si="3"/>
        <v>3074944.78</v>
      </c>
      <c r="I18" s="77">
        <v>3075684.83</v>
      </c>
      <c r="J18" s="77">
        <f t="shared" si="12"/>
        <v>740.0500000002794</v>
      </c>
      <c r="K18" s="91">
        <f t="shared" si="13"/>
        <v>30.835416666678309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</v>
      </c>
      <c r="E19" s="74">
        <f t="shared" si="6"/>
        <v>46156</v>
      </c>
      <c r="F19" s="75">
        <v>0</v>
      </c>
      <c r="G19" s="76">
        <f t="shared" si="7"/>
        <v>1</v>
      </c>
      <c r="H19" s="77">
        <f t="shared" si="3"/>
        <v>3075684.83</v>
      </c>
      <c r="I19" s="77">
        <v>3079115.47</v>
      </c>
      <c r="J19" s="77">
        <f t="shared" si="12"/>
        <v>3430.6400000001304</v>
      </c>
      <c r="K19" s="91">
        <f t="shared" si="13"/>
        <v>142.94333333333876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</v>
      </c>
      <c r="E20" s="74">
        <f t="shared" si="6"/>
        <v>46157</v>
      </c>
      <c r="F20" s="75">
        <v>0</v>
      </c>
      <c r="G20" s="76">
        <f t="shared" si="7"/>
        <v>1</v>
      </c>
      <c r="H20" s="77">
        <f t="shared" si="3"/>
        <v>3079115.47</v>
      </c>
      <c r="I20" s="77">
        <v>3080962.57</v>
      </c>
      <c r="J20" s="77">
        <f t="shared" si="12"/>
        <v>1847.0999999996275</v>
      </c>
      <c r="K20" s="91">
        <f t="shared" si="13"/>
        <v>76.962499999984473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</v>
      </c>
      <c r="E21" s="74">
        <f t="shared" si="6"/>
        <v>46158</v>
      </c>
      <c r="F21" s="75">
        <v>0</v>
      </c>
      <c r="G21" s="76">
        <f t="shared" si="7"/>
        <v>1</v>
      </c>
      <c r="H21" s="77">
        <f t="shared" si="3"/>
        <v>3080962.57</v>
      </c>
      <c r="I21" s="77">
        <v>3080962.57</v>
      </c>
      <c r="J21" s="77">
        <f t="shared" si="12"/>
        <v>0</v>
      </c>
      <c r="K21" s="91">
        <f t="shared" si="13"/>
        <v>0</v>
      </c>
      <c r="L21" s="596" t="s">
        <v>164</v>
      </c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</v>
      </c>
      <c r="E22" s="74">
        <f t="shared" si="6"/>
        <v>46159</v>
      </c>
      <c r="F22" s="75">
        <v>0</v>
      </c>
      <c r="G22" s="76">
        <f t="shared" si="7"/>
        <v>1</v>
      </c>
      <c r="H22" s="77">
        <f t="shared" si="3"/>
        <v>3080962.57</v>
      </c>
      <c r="I22" s="77">
        <v>3087278.5</v>
      </c>
      <c r="J22" s="77">
        <f t="shared" si="12"/>
        <v>6315.9300000001676</v>
      </c>
      <c r="K22" s="91">
        <f t="shared" si="13"/>
        <v>263.16375000000698</v>
      </c>
      <c r="L22" s="596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</v>
      </c>
      <c r="E23" s="74">
        <f t="shared" si="6"/>
        <v>46160</v>
      </c>
      <c r="F23" s="75">
        <v>0</v>
      </c>
      <c r="G23" s="76">
        <f t="shared" si="7"/>
        <v>1</v>
      </c>
      <c r="H23" s="77">
        <f t="shared" si="3"/>
        <v>3087278.5</v>
      </c>
      <c r="I23" s="77">
        <v>3091473.1</v>
      </c>
      <c r="J23" s="77">
        <f t="shared" si="12"/>
        <v>4194.6000000000931</v>
      </c>
      <c r="K23" s="91">
        <f t="shared" si="13"/>
        <v>174.77500000000387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</v>
      </c>
      <c r="E24" s="74">
        <f t="shared" si="6"/>
        <v>46161</v>
      </c>
      <c r="F24" s="75">
        <v>0</v>
      </c>
      <c r="G24" s="76">
        <f t="shared" si="7"/>
        <v>1</v>
      </c>
      <c r="H24" s="77">
        <f t="shared" si="3"/>
        <v>3091473.1</v>
      </c>
      <c r="I24" s="77">
        <v>3094695.24</v>
      </c>
      <c r="J24" s="77">
        <f t="shared" si="12"/>
        <v>3222.1400000001304</v>
      </c>
      <c r="K24" s="91">
        <f t="shared" si="13"/>
        <v>134.25583333333876</v>
      </c>
      <c r="L24" s="101"/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</v>
      </c>
      <c r="E25" s="74">
        <f t="shared" si="6"/>
        <v>46162</v>
      </c>
      <c r="F25" s="75">
        <v>0</v>
      </c>
      <c r="G25" s="76">
        <f t="shared" si="7"/>
        <v>1</v>
      </c>
      <c r="H25" s="77">
        <f t="shared" si="3"/>
        <v>3094695.24</v>
      </c>
      <c r="I25" s="77">
        <v>3097748.89</v>
      </c>
      <c r="J25" s="77">
        <f t="shared" si="12"/>
        <v>3053.6499999999069</v>
      </c>
      <c r="K25" s="91">
        <f t="shared" si="13"/>
        <v>127.23541666666279</v>
      </c>
      <c r="L25" s="101"/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</v>
      </c>
      <c r="E26" s="74">
        <f t="shared" si="6"/>
        <v>46163</v>
      </c>
      <c r="F26" s="75">
        <v>0</v>
      </c>
      <c r="G26" s="76">
        <f t="shared" si="7"/>
        <v>1</v>
      </c>
      <c r="H26" s="77">
        <f t="shared" si="3"/>
        <v>3097748.89</v>
      </c>
      <c r="I26" s="77">
        <v>3099924.93</v>
      </c>
      <c r="J26" s="77">
        <f t="shared" si="12"/>
        <v>2176.0400000000373</v>
      </c>
      <c r="K26" s="91">
        <f t="shared" si="13"/>
        <v>90.668333333334886</v>
      </c>
      <c r="L26" s="101"/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</v>
      </c>
      <c r="E27" s="74">
        <f t="shared" si="6"/>
        <v>46164</v>
      </c>
      <c r="F27" s="75">
        <v>0</v>
      </c>
      <c r="G27" s="76">
        <f t="shared" si="7"/>
        <v>1</v>
      </c>
      <c r="H27" s="77">
        <f t="shared" si="3"/>
        <v>3099924.93</v>
      </c>
      <c r="I27" s="77">
        <v>3102422.9</v>
      </c>
      <c r="J27" s="77">
        <f t="shared" si="12"/>
        <v>2497.9699999997392</v>
      </c>
      <c r="K27" s="91">
        <f t="shared" si="13"/>
        <v>104.08208333332247</v>
      </c>
      <c r="L27" s="101"/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</v>
      </c>
      <c r="E28" s="74">
        <f t="shared" si="6"/>
        <v>46165</v>
      </c>
      <c r="F28" s="75">
        <v>0</v>
      </c>
      <c r="G28" s="76">
        <f t="shared" si="7"/>
        <v>1</v>
      </c>
      <c r="H28" s="77">
        <f t="shared" si="3"/>
        <v>3102422.9</v>
      </c>
      <c r="I28" s="77">
        <v>3105738.35</v>
      </c>
      <c r="J28" s="77">
        <f t="shared" si="12"/>
        <v>3315.4500000001863</v>
      </c>
      <c r="K28" s="91">
        <f t="shared" si="13"/>
        <v>138.14375000000777</v>
      </c>
      <c r="L28" s="101"/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</v>
      </c>
      <c r="E29" s="74">
        <f t="shared" si="6"/>
        <v>46166</v>
      </c>
      <c r="F29" s="75">
        <v>0</v>
      </c>
      <c r="G29" s="76">
        <f t="shared" si="7"/>
        <v>1</v>
      </c>
      <c r="H29" s="77">
        <f t="shared" si="3"/>
        <v>3105738.35</v>
      </c>
      <c r="I29" s="77">
        <v>3109402.56</v>
      </c>
      <c r="J29" s="77">
        <f t="shared" si="12"/>
        <v>3664.2099999999627</v>
      </c>
      <c r="K29" s="91">
        <f t="shared" si="13"/>
        <v>152.67541666666511</v>
      </c>
      <c r="L29" s="525"/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</v>
      </c>
      <c r="E30" s="74">
        <f t="shared" si="6"/>
        <v>46167</v>
      </c>
      <c r="F30" s="75">
        <v>0</v>
      </c>
      <c r="G30" s="76">
        <f t="shared" si="7"/>
        <v>1</v>
      </c>
      <c r="H30" s="77">
        <f t="shared" si="3"/>
        <v>3109402.56</v>
      </c>
      <c r="I30" s="77">
        <v>3112017.69</v>
      </c>
      <c r="J30" s="77">
        <f t="shared" si="12"/>
        <v>2615.1299999998882</v>
      </c>
      <c r="K30" s="91">
        <f t="shared" si="13"/>
        <v>108.96374999999534</v>
      </c>
      <c r="L30" s="101"/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</v>
      </c>
      <c r="E31" s="74">
        <f t="shared" si="6"/>
        <v>46168</v>
      </c>
      <c r="F31" s="75">
        <v>0</v>
      </c>
      <c r="G31" s="76">
        <f t="shared" si="7"/>
        <v>1</v>
      </c>
      <c r="H31" s="77">
        <f t="shared" si="3"/>
        <v>3112017.69</v>
      </c>
      <c r="I31" s="77">
        <v>3114519.19</v>
      </c>
      <c r="J31" s="77">
        <f t="shared" si="12"/>
        <v>2501.5</v>
      </c>
      <c r="K31" s="91">
        <f t="shared" si="13"/>
        <v>104.22916666666667</v>
      </c>
      <c r="L31" s="101"/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</v>
      </c>
      <c r="E32" s="74">
        <f t="shared" si="6"/>
        <v>46169</v>
      </c>
      <c r="F32" s="75">
        <v>0</v>
      </c>
      <c r="G32" s="76">
        <f t="shared" si="7"/>
        <v>1</v>
      </c>
      <c r="H32" s="77">
        <f t="shared" si="3"/>
        <v>3114519.19</v>
      </c>
      <c r="I32" s="77">
        <v>3114519.19</v>
      </c>
      <c r="J32" s="77">
        <f t="shared" si="12"/>
        <v>0</v>
      </c>
      <c r="K32" s="91">
        <f t="shared" si="13"/>
        <v>0</v>
      </c>
      <c r="L32" s="596" t="s">
        <v>164</v>
      </c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</v>
      </c>
      <c r="E33" s="74">
        <f t="shared" si="6"/>
        <v>46170</v>
      </c>
      <c r="F33" s="75">
        <v>0</v>
      </c>
      <c r="G33" s="76">
        <f t="shared" si="7"/>
        <v>1</v>
      </c>
      <c r="H33" s="77">
        <f t="shared" si="3"/>
        <v>3114519.19</v>
      </c>
      <c r="I33" s="200">
        <v>3117249.89</v>
      </c>
      <c r="J33" s="77">
        <f t="shared" si="12"/>
        <v>2730.7000000001863</v>
      </c>
      <c r="K33" s="91">
        <f t="shared" si="13"/>
        <v>113.77916666667443</v>
      </c>
      <c r="L33" s="101"/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</v>
      </c>
      <c r="E34" s="74">
        <f t="shared" si="6"/>
        <v>46171</v>
      </c>
      <c r="F34" s="75">
        <v>0</v>
      </c>
      <c r="G34" s="76">
        <f t="shared" si="7"/>
        <v>1</v>
      </c>
      <c r="H34" s="77">
        <f t="shared" si="3"/>
        <v>3117249.89</v>
      </c>
      <c r="I34" s="200">
        <v>3117914.49</v>
      </c>
      <c r="J34" s="77">
        <f t="shared" si="12"/>
        <v>664.60000000009313</v>
      </c>
      <c r="K34" s="91">
        <f t="shared" si="13"/>
        <v>27.691666666670546</v>
      </c>
      <c r="L34" s="101"/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</v>
      </c>
      <c r="E35" s="74">
        <f t="shared" si="6"/>
        <v>46172</v>
      </c>
      <c r="F35" s="75">
        <v>0</v>
      </c>
      <c r="G35" s="76">
        <f t="shared" si="7"/>
        <v>1</v>
      </c>
      <c r="H35" s="77">
        <f t="shared" si="3"/>
        <v>3117914.49</v>
      </c>
      <c r="I35" s="200">
        <v>3121261.04</v>
      </c>
      <c r="J35" s="77">
        <f t="shared" si="12"/>
        <v>3346.5499999998137</v>
      </c>
      <c r="K35" s="91">
        <f t="shared" si="13"/>
        <v>139.43958333332557</v>
      </c>
      <c r="L35" s="101"/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</v>
      </c>
      <c r="E36" s="74">
        <f t="shared" si="6"/>
        <v>46173</v>
      </c>
      <c r="F36" s="75">
        <v>0</v>
      </c>
      <c r="G36" s="76">
        <f t="shared" si="7"/>
        <v>1</v>
      </c>
      <c r="H36" s="77">
        <f t="shared" si="3"/>
        <v>3121261.04</v>
      </c>
      <c r="I36" s="200">
        <v>3123190.23</v>
      </c>
      <c r="J36" s="77">
        <f t="shared" si="12"/>
        <v>1929.1899999999441</v>
      </c>
      <c r="K36" s="91">
        <f t="shared" si="13"/>
        <v>80.382916666664343</v>
      </c>
      <c r="L36" s="101"/>
    </row>
    <row r="37" spans="1:12">
      <c r="A37" s="78">
        <f t="shared" si="14"/>
        <v>31</v>
      </c>
      <c r="B37" s="74">
        <f t="shared" si="14"/>
        <v>46173</v>
      </c>
      <c r="C37" s="74">
        <f t="shared" ref="C37" si="15">B37</f>
        <v>46173</v>
      </c>
      <c r="D37" s="75">
        <f t="shared" si="5"/>
        <v>0</v>
      </c>
      <c r="E37" s="74">
        <f t="shared" ref="E37" si="16">C37+1</f>
        <v>46174</v>
      </c>
      <c r="F37" s="75">
        <v>0</v>
      </c>
      <c r="G37" s="76">
        <f t="shared" ref="G37" si="17">IFERROR(((E37-C37)+(F37-D37)),"")</f>
        <v>1</v>
      </c>
      <c r="H37" s="77">
        <f t="shared" si="3"/>
        <v>3123190.23</v>
      </c>
      <c r="I37" s="200">
        <v>3127465.95</v>
      </c>
      <c r="J37" s="77">
        <f t="shared" ref="J37" si="18">I37-H37</f>
        <v>4275.7200000002049</v>
      </c>
      <c r="K37" s="91">
        <f t="shared" ref="K37" si="19">J37/24</f>
        <v>178.15500000000853</v>
      </c>
      <c r="L37" s="615"/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101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71902.450000000186</v>
      </c>
      <c r="K39" s="93">
        <f>AVERAGE(K7:K38)</f>
        <v>96.643077956989501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3.579373257666278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 xr:uid="{00000000-0004-0000-3300-000000000000}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8" sqref="H8"/>
    </sheetView>
  </sheetViews>
  <sheetFormatPr defaultColWidth="9.109375" defaultRowHeight="14.4"/>
  <cols>
    <col min="1" max="1" width="8.33203125" style="1" customWidth="1"/>
    <col min="2" max="2" width="16.44140625" style="1" customWidth="1"/>
    <col min="3" max="3" width="10.6640625" style="1" customWidth="1"/>
    <col min="4" max="4" width="9.109375" style="1"/>
    <col min="5" max="5" width="10.5546875" style="1" customWidth="1"/>
    <col min="6" max="6" width="14" style="1" customWidth="1"/>
    <col min="7" max="7" width="16.109375" style="1" customWidth="1"/>
    <col min="8" max="8" width="14.6640625" style="69" customWidth="1"/>
    <col min="9" max="13" width="15" style="69" customWidth="1"/>
    <col min="14" max="14" width="17.6640625" style="1" customWidth="1"/>
    <col min="15" max="15" width="12.88671875" style="1" customWidth="1"/>
    <col min="16" max="16" width="28.109375" style="1" customWidth="1"/>
    <col min="17" max="16384" width="9.109375" style="1"/>
  </cols>
  <sheetData>
    <row r="1" spans="1:16">
      <c r="B1" s="6"/>
      <c r="C1" s="6" t="s">
        <v>145</v>
      </c>
      <c r="D1" s="5"/>
      <c r="E1" s="5"/>
      <c r="F1" s="5"/>
      <c r="G1" s="5"/>
      <c r="H1" s="70"/>
      <c r="I1" s="70"/>
      <c r="J1" s="70"/>
      <c r="K1" s="70"/>
      <c r="L1" s="70"/>
      <c r="M1" s="70"/>
      <c r="N1" s="5"/>
      <c r="O1" s="5"/>
      <c r="P1" s="5"/>
    </row>
    <row r="2" spans="1:16">
      <c r="B2" s="6"/>
      <c r="C2" s="6" t="s">
        <v>180</v>
      </c>
      <c r="D2" s="5"/>
      <c r="E2" s="5"/>
      <c r="F2" s="5"/>
      <c r="G2" s="5"/>
      <c r="H2" s="70"/>
      <c r="I2" s="70"/>
      <c r="J2" s="70"/>
      <c r="K2" s="70"/>
      <c r="L2" s="70"/>
      <c r="M2" s="70"/>
      <c r="N2" s="5"/>
      <c r="O2" s="5"/>
      <c r="P2" s="98" t="s">
        <v>147</v>
      </c>
    </row>
    <row r="3" spans="1:16">
      <c r="B3" s="6"/>
      <c r="C3" s="6" t="s">
        <v>181</v>
      </c>
      <c r="D3" s="6"/>
      <c r="E3" s="5"/>
      <c r="F3" s="5"/>
      <c r="G3" s="5"/>
      <c r="H3" s="70"/>
      <c r="I3" s="70"/>
      <c r="J3" s="70"/>
      <c r="K3" s="70"/>
      <c r="L3" s="70"/>
      <c r="M3" s="70"/>
      <c r="N3" s="5"/>
      <c r="O3" s="5"/>
      <c r="P3" s="5"/>
    </row>
    <row r="4" spans="1:16">
      <c r="B4" s="47"/>
      <c r="C4" s="47">
        <f>'Summary sales'!A4</f>
        <v>46143</v>
      </c>
      <c r="D4" s="5"/>
      <c r="E4" s="5"/>
      <c r="F4" s="5"/>
      <c r="G4" s="5"/>
      <c r="H4" s="70"/>
      <c r="I4" s="70"/>
      <c r="J4" s="70"/>
      <c r="K4" s="70"/>
      <c r="L4" s="70"/>
      <c r="M4" s="70"/>
      <c r="N4" s="5"/>
      <c r="O4" s="5"/>
      <c r="P4" s="5"/>
    </row>
    <row r="5" spans="1:16" ht="15.75" customHeight="1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39" t="s">
        <v>182</v>
      </c>
      <c r="I5" s="740"/>
      <c r="J5" s="741"/>
      <c r="K5" s="739" t="s">
        <v>183</v>
      </c>
      <c r="L5" s="740"/>
      <c r="M5" s="741"/>
      <c r="N5" s="733" t="s">
        <v>184</v>
      </c>
      <c r="O5" s="735" t="s">
        <v>154</v>
      </c>
      <c r="P5" s="737" t="s">
        <v>155</v>
      </c>
    </row>
    <row r="6" spans="1:16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202" t="s">
        <v>149</v>
      </c>
      <c r="I6" s="202" t="s">
        <v>150</v>
      </c>
      <c r="J6" s="202" t="s">
        <v>153</v>
      </c>
      <c r="K6" s="202" t="s">
        <v>149</v>
      </c>
      <c r="L6" s="202" t="s">
        <v>150</v>
      </c>
      <c r="M6" s="202" t="s">
        <v>153</v>
      </c>
      <c r="N6" s="734"/>
      <c r="O6" s="736"/>
      <c r="P6" s="738"/>
    </row>
    <row r="7" spans="1:16">
      <c r="A7" s="72">
        <v>1</v>
      </c>
      <c r="B7" s="73">
        <f>C4</f>
        <v>46143</v>
      </c>
      <c r="C7" s="74">
        <f>B7</f>
        <v>46143</v>
      </c>
      <c r="D7" s="75">
        <v>0</v>
      </c>
      <c r="E7" s="74">
        <f>C7+1</f>
        <v>46144</v>
      </c>
      <c r="F7" s="75">
        <v>0</v>
      </c>
      <c r="G7" s="76">
        <f>IFERROR(((E7-C7)+(F7-D7)),"")</f>
        <v>1</v>
      </c>
      <c r="H7" s="103">
        <v>5819904.2640000004</v>
      </c>
      <c r="I7" s="103">
        <v>5819904.2640000004</v>
      </c>
      <c r="J7" s="103">
        <f t="shared" ref="J7:J36" si="0">I7-H7</f>
        <v>0</v>
      </c>
      <c r="K7" s="103">
        <v>59514.8</v>
      </c>
      <c r="L7" s="103">
        <v>59514.8</v>
      </c>
      <c r="M7" s="103">
        <f t="shared" ref="M7:M36" si="1">L7-K7</f>
        <v>0</v>
      </c>
      <c r="N7" s="77">
        <f t="shared" ref="N7:N36" si="2">J7+M7</f>
        <v>0</v>
      </c>
      <c r="O7" s="91">
        <f t="shared" ref="O7:O36" si="3">N7/24</f>
        <v>0</v>
      </c>
      <c r="P7" s="530" t="s">
        <v>236</v>
      </c>
    </row>
    <row r="8" spans="1:16">
      <c r="A8" s="78">
        <f>A7+1</f>
        <v>2</v>
      </c>
      <c r="B8" s="74">
        <f>B7+1</f>
        <v>46144</v>
      </c>
      <c r="C8" s="74">
        <f>B8</f>
        <v>46144</v>
      </c>
      <c r="D8" s="75">
        <f>D7</f>
        <v>0</v>
      </c>
      <c r="E8" s="74">
        <f t="shared" ref="E8:E37" si="4">C8+1</f>
        <v>46145</v>
      </c>
      <c r="F8" s="75">
        <v>0</v>
      </c>
      <c r="G8" s="76">
        <f>IFERROR(((E8-C8)+(F8-D8)),"")</f>
        <v>1</v>
      </c>
      <c r="H8" s="103">
        <f t="shared" ref="H8:H14" si="5">I7</f>
        <v>5819904.2640000004</v>
      </c>
      <c r="I8" s="103">
        <v>5819904.2640000004</v>
      </c>
      <c r="J8" s="103">
        <f t="shared" si="0"/>
        <v>0</v>
      </c>
      <c r="K8" s="103">
        <f t="shared" ref="K8:K14" si="6">L7</f>
        <v>59514.8</v>
      </c>
      <c r="L8" s="103">
        <v>59514.8</v>
      </c>
      <c r="M8" s="103">
        <f t="shared" si="1"/>
        <v>0</v>
      </c>
      <c r="N8" s="77">
        <f t="shared" si="2"/>
        <v>0</v>
      </c>
      <c r="O8" s="91">
        <f t="shared" si="3"/>
        <v>0</v>
      </c>
      <c r="P8" s="530" t="s">
        <v>236</v>
      </c>
    </row>
    <row r="9" spans="1:16">
      <c r="A9" s="78">
        <f t="shared" ref="A9:B24" si="7">A8+1</f>
        <v>3</v>
      </c>
      <c r="B9" s="74">
        <f t="shared" si="7"/>
        <v>46145</v>
      </c>
      <c r="C9" s="74">
        <f t="shared" ref="C9:C37" si="8">B9</f>
        <v>46145</v>
      </c>
      <c r="D9" s="75">
        <f t="shared" ref="D9:D37" si="9">D8</f>
        <v>0</v>
      </c>
      <c r="E9" s="74">
        <f t="shared" si="4"/>
        <v>46146</v>
      </c>
      <c r="F9" s="75">
        <v>0</v>
      </c>
      <c r="G9" s="76">
        <f t="shared" ref="G9:G37" si="10">IFERROR(((E9-C9)+(F9-D9)),"")</f>
        <v>1</v>
      </c>
      <c r="H9" s="103">
        <f t="shared" si="5"/>
        <v>5819904.2640000004</v>
      </c>
      <c r="I9" s="103">
        <v>5819904.2640000004</v>
      </c>
      <c r="J9" s="103">
        <f t="shared" ref="J9" si="11">I9-H9</f>
        <v>0</v>
      </c>
      <c r="K9" s="103">
        <f t="shared" si="6"/>
        <v>59514.8</v>
      </c>
      <c r="L9" s="103">
        <v>59514.8</v>
      </c>
      <c r="M9" s="103">
        <f t="shared" ref="M9" si="12">L9-K9</f>
        <v>0</v>
      </c>
      <c r="N9" s="77">
        <f t="shared" ref="N9" si="13">J9+M9</f>
        <v>0</v>
      </c>
      <c r="O9" s="91">
        <f t="shared" ref="O9" si="14">N9/24</f>
        <v>0</v>
      </c>
      <c r="P9" s="530" t="s">
        <v>236</v>
      </c>
    </row>
    <row r="10" spans="1:16">
      <c r="A10" s="78">
        <f t="shared" si="7"/>
        <v>4</v>
      </c>
      <c r="B10" s="74">
        <f t="shared" si="7"/>
        <v>46146</v>
      </c>
      <c r="C10" s="74">
        <f t="shared" si="8"/>
        <v>46146</v>
      </c>
      <c r="D10" s="75">
        <f t="shared" si="9"/>
        <v>0</v>
      </c>
      <c r="E10" s="74">
        <f t="shared" si="4"/>
        <v>46147</v>
      </c>
      <c r="F10" s="75">
        <f t="shared" ref="F10:F37" si="15">F9</f>
        <v>0</v>
      </c>
      <c r="G10" s="76">
        <f t="shared" si="10"/>
        <v>1</v>
      </c>
      <c r="H10" s="103">
        <f t="shared" si="5"/>
        <v>5819904.2640000004</v>
      </c>
      <c r="I10" s="103">
        <v>5819904.2640000004</v>
      </c>
      <c r="J10" s="103">
        <f t="shared" ref="J10" si="16">I10-H10</f>
        <v>0</v>
      </c>
      <c r="K10" s="103">
        <f t="shared" si="6"/>
        <v>59514.8</v>
      </c>
      <c r="L10" s="103">
        <v>59514.8</v>
      </c>
      <c r="M10" s="103">
        <f t="shared" ref="M10" si="17">L10-K10</f>
        <v>0</v>
      </c>
      <c r="N10" s="77">
        <f t="shared" ref="N10" si="18">J10+M10</f>
        <v>0</v>
      </c>
      <c r="O10" s="91">
        <f t="shared" ref="O10" si="19">N10/24</f>
        <v>0</v>
      </c>
      <c r="P10" s="530" t="s">
        <v>236</v>
      </c>
    </row>
    <row r="11" spans="1:16">
      <c r="A11" s="78">
        <f t="shared" si="7"/>
        <v>5</v>
      </c>
      <c r="B11" s="74">
        <f t="shared" si="7"/>
        <v>46147</v>
      </c>
      <c r="C11" s="74">
        <f t="shared" si="8"/>
        <v>46147</v>
      </c>
      <c r="D11" s="75">
        <f t="shared" si="9"/>
        <v>0</v>
      </c>
      <c r="E11" s="74">
        <f t="shared" si="4"/>
        <v>46148</v>
      </c>
      <c r="F11" s="75">
        <f t="shared" si="15"/>
        <v>0</v>
      </c>
      <c r="G11" s="76">
        <f t="shared" si="10"/>
        <v>1</v>
      </c>
      <c r="H11" s="103">
        <f t="shared" si="5"/>
        <v>5819904.2640000004</v>
      </c>
      <c r="I11" s="103">
        <v>5819904.2640000004</v>
      </c>
      <c r="J11" s="103">
        <f t="shared" ref="J11" si="20">I11-H11</f>
        <v>0</v>
      </c>
      <c r="K11" s="103">
        <f t="shared" si="6"/>
        <v>59514.8</v>
      </c>
      <c r="L11" s="103">
        <v>59514.8</v>
      </c>
      <c r="M11" s="103">
        <f t="shared" ref="M11" si="21">L11-K11</f>
        <v>0</v>
      </c>
      <c r="N11" s="77">
        <f t="shared" ref="N11" si="22">J11+M11</f>
        <v>0</v>
      </c>
      <c r="O11" s="91">
        <f t="shared" ref="O11" si="23">N11/24</f>
        <v>0</v>
      </c>
      <c r="P11" s="530" t="s">
        <v>236</v>
      </c>
    </row>
    <row r="12" spans="1:16">
      <c r="A12" s="78">
        <f t="shared" si="7"/>
        <v>6</v>
      </c>
      <c r="B12" s="74">
        <f t="shared" si="7"/>
        <v>46148</v>
      </c>
      <c r="C12" s="74">
        <f t="shared" si="8"/>
        <v>46148</v>
      </c>
      <c r="D12" s="75">
        <f t="shared" si="9"/>
        <v>0</v>
      </c>
      <c r="E12" s="74">
        <f t="shared" si="4"/>
        <v>46149</v>
      </c>
      <c r="F12" s="75">
        <f t="shared" si="15"/>
        <v>0</v>
      </c>
      <c r="G12" s="76">
        <f t="shared" si="10"/>
        <v>1</v>
      </c>
      <c r="H12" s="103">
        <f t="shared" si="5"/>
        <v>5819904.2640000004</v>
      </c>
      <c r="I12" s="103">
        <v>5819904.2640000004</v>
      </c>
      <c r="J12" s="103">
        <f t="shared" ref="J12" si="24">I12-H12</f>
        <v>0</v>
      </c>
      <c r="K12" s="103">
        <f t="shared" si="6"/>
        <v>59514.8</v>
      </c>
      <c r="L12" s="103">
        <v>59514.8</v>
      </c>
      <c r="M12" s="103">
        <f t="shared" ref="M12" si="25">L12-K12</f>
        <v>0</v>
      </c>
      <c r="N12" s="77">
        <f t="shared" ref="N12" si="26">J12+M12</f>
        <v>0</v>
      </c>
      <c r="O12" s="91">
        <f t="shared" ref="O12" si="27">N12/24</f>
        <v>0</v>
      </c>
      <c r="P12" s="530" t="s">
        <v>236</v>
      </c>
    </row>
    <row r="13" spans="1:16">
      <c r="A13" s="78">
        <f t="shared" si="7"/>
        <v>7</v>
      </c>
      <c r="B13" s="74">
        <f t="shared" si="7"/>
        <v>46149</v>
      </c>
      <c r="C13" s="74">
        <f t="shared" si="8"/>
        <v>46149</v>
      </c>
      <c r="D13" s="75">
        <f t="shared" si="9"/>
        <v>0</v>
      </c>
      <c r="E13" s="74">
        <f t="shared" si="4"/>
        <v>46150</v>
      </c>
      <c r="F13" s="75">
        <f t="shared" si="15"/>
        <v>0</v>
      </c>
      <c r="G13" s="76">
        <f t="shared" si="10"/>
        <v>1</v>
      </c>
      <c r="H13" s="103">
        <f t="shared" si="5"/>
        <v>5819904.2640000004</v>
      </c>
      <c r="I13" s="103">
        <v>5819904.2640000004</v>
      </c>
      <c r="J13" s="103">
        <f t="shared" ref="J13" si="28">I13-H13</f>
        <v>0</v>
      </c>
      <c r="K13" s="103">
        <f t="shared" si="6"/>
        <v>59514.8</v>
      </c>
      <c r="L13" s="103">
        <v>59514.8</v>
      </c>
      <c r="M13" s="103">
        <f t="shared" ref="M13" si="29">L13-K13</f>
        <v>0</v>
      </c>
      <c r="N13" s="77">
        <f t="shared" ref="N13" si="30">J13+M13</f>
        <v>0</v>
      </c>
      <c r="O13" s="91">
        <f t="shared" ref="O13" si="31">N13/24</f>
        <v>0</v>
      </c>
      <c r="P13" s="530" t="s">
        <v>236</v>
      </c>
    </row>
    <row r="14" spans="1:16">
      <c r="A14" s="78">
        <f t="shared" si="7"/>
        <v>8</v>
      </c>
      <c r="B14" s="74">
        <f t="shared" si="7"/>
        <v>46150</v>
      </c>
      <c r="C14" s="74">
        <f t="shared" si="8"/>
        <v>46150</v>
      </c>
      <c r="D14" s="75">
        <f t="shared" si="9"/>
        <v>0</v>
      </c>
      <c r="E14" s="74">
        <f t="shared" si="4"/>
        <v>46151</v>
      </c>
      <c r="F14" s="75">
        <f t="shared" si="15"/>
        <v>0</v>
      </c>
      <c r="G14" s="76">
        <f t="shared" si="10"/>
        <v>1</v>
      </c>
      <c r="H14" s="103">
        <f t="shared" si="5"/>
        <v>5819904.2640000004</v>
      </c>
      <c r="I14" s="103">
        <v>5819904.2640000004</v>
      </c>
      <c r="J14" s="103">
        <f t="shared" ref="J14" si="32">I14-H14</f>
        <v>0</v>
      </c>
      <c r="K14" s="103">
        <f t="shared" si="6"/>
        <v>59514.8</v>
      </c>
      <c r="L14" s="103">
        <v>59514.8</v>
      </c>
      <c r="M14" s="103">
        <f t="shared" ref="M14" si="33">L14-K14</f>
        <v>0</v>
      </c>
      <c r="N14" s="77">
        <f t="shared" ref="N14" si="34">J14+M14</f>
        <v>0</v>
      </c>
      <c r="O14" s="91">
        <f t="shared" ref="O14" si="35">N14/24</f>
        <v>0</v>
      </c>
      <c r="P14" s="530" t="s">
        <v>236</v>
      </c>
    </row>
    <row r="15" spans="1:16">
      <c r="A15" s="78">
        <f t="shared" si="7"/>
        <v>9</v>
      </c>
      <c r="B15" s="74">
        <f t="shared" si="7"/>
        <v>46151</v>
      </c>
      <c r="C15" s="74">
        <f t="shared" si="8"/>
        <v>46151</v>
      </c>
      <c r="D15" s="75">
        <f t="shared" si="9"/>
        <v>0</v>
      </c>
      <c r="E15" s="74">
        <f t="shared" si="4"/>
        <v>46152</v>
      </c>
      <c r="F15" s="75">
        <f t="shared" si="15"/>
        <v>0</v>
      </c>
      <c r="G15" s="76">
        <f t="shared" si="10"/>
        <v>1</v>
      </c>
      <c r="H15" s="103">
        <f t="shared" ref="H15" si="36">I14</f>
        <v>5819904.2640000004</v>
      </c>
      <c r="I15" s="103">
        <v>5819904.2640000004</v>
      </c>
      <c r="J15" s="103">
        <f t="shared" ref="J15" si="37">I15-H15</f>
        <v>0</v>
      </c>
      <c r="K15" s="103">
        <f t="shared" ref="K15" si="38">L14</f>
        <v>59514.8</v>
      </c>
      <c r="L15" s="103">
        <v>59514.8</v>
      </c>
      <c r="M15" s="103">
        <f t="shared" ref="M15" si="39">L15-K15</f>
        <v>0</v>
      </c>
      <c r="N15" s="77">
        <f t="shared" ref="N15" si="40">J15+M15</f>
        <v>0</v>
      </c>
      <c r="O15" s="91">
        <f t="shared" ref="O15" si="41">N15/24</f>
        <v>0</v>
      </c>
      <c r="P15" s="530" t="s">
        <v>236</v>
      </c>
    </row>
    <row r="16" spans="1:16">
      <c r="A16" s="78">
        <f t="shared" si="7"/>
        <v>10</v>
      </c>
      <c r="B16" s="74">
        <f t="shared" si="7"/>
        <v>46152</v>
      </c>
      <c r="C16" s="74">
        <f t="shared" si="8"/>
        <v>46152</v>
      </c>
      <c r="D16" s="75">
        <f t="shared" si="9"/>
        <v>0</v>
      </c>
      <c r="E16" s="74">
        <f t="shared" si="4"/>
        <v>46153</v>
      </c>
      <c r="F16" s="75">
        <f t="shared" si="15"/>
        <v>0</v>
      </c>
      <c r="G16" s="76">
        <f t="shared" si="10"/>
        <v>1</v>
      </c>
      <c r="H16" s="103">
        <f t="shared" ref="H16" si="42">I15</f>
        <v>5819904.2640000004</v>
      </c>
      <c r="I16" s="103">
        <v>5819904.2640000004</v>
      </c>
      <c r="J16" s="103">
        <f t="shared" ref="J16" si="43">I16-H16</f>
        <v>0</v>
      </c>
      <c r="K16" s="103">
        <f t="shared" ref="K16" si="44">L15</f>
        <v>59514.8</v>
      </c>
      <c r="L16" s="103">
        <v>59514.8</v>
      </c>
      <c r="M16" s="103">
        <f t="shared" ref="M16" si="45">L16-K16</f>
        <v>0</v>
      </c>
      <c r="N16" s="77">
        <f t="shared" ref="N16" si="46">J16+M16</f>
        <v>0</v>
      </c>
      <c r="O16" s="91">
        <f t="shared" ref="O16" si="47">N16/24</f>
        <v>0</v>
      </c>
      <c r="P16" s="530" t="s">
        <v>236</v>
      </c>
    </row>
    <row r="17" spans="1:16">
      <c r="A17" s="78">
        <f t="shared" si="7"/>
        <v>11</v>
      </c>
      <c r="B17" s="74">
        <f t="shared" si="7"/>
        <v>46153</v>
      </c>
      <c r="C17" s="74">
        <f t="shared" si="8"/>
        <v>46153</v>
      </c>
      <c r="D17" s="75">
        <f t="shared" si="9"/>
        <v>0</v>
      </c>
      <c r="E17" s="74">
        <f t="shared" si="4"/>
        <v>46154</v>
      </c>
      <c r="F17" s="75">
        <f t="shared" si="15"/>
        <v>0</v>
      </c>
      <c r="G17" s="76">
        <f t="shared" si="10"/>
        <v>1</v>
      </c>
      <c r="H17" s="103">
        <f t="shared" ref="H17" si="48">I16</f>
        <v>5819904.2640000004</v>
      </c>
      <c r="I17" s="103">
        <v>5819904.2640000004</v>
      </c>
      <c r="J17" s="103">
        <f t="shared" ref="J17" si="49">I17-H17</f>
        <v>0</v>
      </c>
      <c r="K17" s="103">
        <f t="shared" ref="K17" si="50">L16</f>
        <v>59514.8</v>
      </c>
      <c r="L17" s="103">
        <v>59514.8</v>
      </c>
      <c r="M17" s="103">
        <f t="shared" ref="M17" si="51">L17-K17</f>
        <v>0</v>
      </c>
      <c r="N17" s="77">
        <f t="shared" ref="N17" si="52">J17+M17</f>
        <v>0</v>
      </c>
      <c r="O17" s="91">
        <f t="shared" ref="O17" si="53">N17/24</f>
        <v>0</v>
      </c>
      <c r="P17" s="530" t="s">
        <v>236</v>
      </c>
    </row>
    <row r="18" spans="1:16">
      <c r="A18" s="78">
        <f t="shared" si="7"/>
        <v>12</v>
      </c>
      <c r="B18" s="74">
        <f t="shared" si="7"/>
        <v>46154</v>
      </c>
      <c r="C18" s="74">
        <f t="shared" si="8"/>
        <v>46154</v>
      </c>
      <c r="D18" s="75">
        <f t="shared" si="9"/>
        <v>0</v>
      </c>
      <c r="E18" s="74">
        <f t="shared" si="4"/>
        <v>46155</v>
      </c>
      <c r="F18" s="75">
        <f t="shared" si="15"/>
        <v>0</v>
      </c>
      <c r="G18" s="76">
        <f t="shared" si="10"/>
        <v>1</v>
      </c>
      <c r="H18" s="103">
        <f t="shared" ref="H18" si="54">I17</f>
        <v>5819904.2640000004</v>
      </c>
      <c r="I18" s="103">
        <v>5819904.2640000004</v>
      </c>
      <c r="J18" s="103">
        <f t="shared" ref="J18" si="55">I18-H18</f>
        <v>0</v>
      </c>
      <c r="K18" s="103">
        <f t="shared" ref="K18" si="56">L17</f>
        <v>59514.8</v>
      </c>
      <c r="L18" s="103">
        <v>59514.8</v>
      </c>
      <c r="M18" s="103">
        <f t="shared" ref="M18" si="57">L18-K18</f>
        <v>0</v>
      </c>
      <c r="N18" s="77">
        <f t="shared" ref="N18" si="58">J18+M18</f>
        <v>0</v>
      </c>
      <c r="O18" s="91">
        <f t="shared" ref="O18" si="59">N18/24</f>
        <v>0</v>
      </c>
      <c r="P18" s="530" t="s">
        <v>236</v>
      </c>
    </row>
    <row r="19" spans="1:16">
      <c r="A19" s="78">
        <f t="shared" si="7"/>
        <v>13</v>
      </c>
      <c r="B19" s="74">
        <f t="shared" si="7"/>
        <v>46155</v>
      </c>
      <c r="C19" s="74">
        <f t="shared" si="8"/>
        <v>46155</v>
      </c>
      <c r="D19" s="75">
        <f t="shared" si="9"/>
        <v>0</v>
      </c>
      <c r="E19" s="74">
        <f t="shared" si="4"/>
        <v>46156</v>
      </c>
      <c r="F19" s="75">
        <f t="shared" si="15"/>
        <v>0</v>
      </c>
      <c r="G19" s="76">
        <f t="shared" si="10"/>
        <v>1</v>
      </c>
      <c r="H19" s="103">
        <f t="shared" ref="H19" si="60">I18</f>
        <v>5819904.2640000004</v>
      </c>
      <c r="I19" s="103">
        <v>5819904.2640000004</v>
      </c>
      <c r="J19" s="103">
        <f t="shared" ref="J19" si="61">I19-H19</f>
        <v>0</v>
      </c>
      <c r="K19" s="103">
        <f t="shared" ref="K19" si="62">L18</f>
        <v>59514.8</v>
      </c>
      <c r="L19" s="103">
        <v>59514.8</v>
      </c>
      <c r="M19" s="103">
        <f t="shared" ref="M19" si="63">L19-K19</f>
        <v>0</v>
      </c>
      <c r="N19" s="77">
        <f t="shared" ref="N19" si="64">J19+M19</f>
        <v>0</v>
      </c>
      <c r="O19" s="91">
        <f t="shared" ref="O19" si="65">N19/24</f>
        <v>0</v>
      </c>
      <c r="P19" s="530" t="s">
        <v>236</v>
      </c>
    </row>
    <row r="20" spans="1:16">
      <c r="A20" s="78">
        <f t="shared" si="7"/>
        <v>14</v>
      </c>
      <c r="B20" s="74">
        <f t="shared" si="7"/>
        <v>46156</v>
      </c>
      <c r="C20" s="74">
        <f t="shared" si="8"/>
        <v>46156</v>
      </c>
      <c r="D20" s="75">
        <f t="shared" si="9"/>
        <v>0</v>
      </c>
      <c r="E20" s="74">
        <f t="shared" si="4"/>
        <v>46157</v>
      </c>
      <c r="F20" s="75">
        <f t="shared" si="15"/>
        <v>0</v>
      </c>
      <c r="G20" s="76">
        <f t="shared" si="10"/>
        <v>1</v>
      </c>
      <c r="H20" s="103"/>
      <c r="I20" s="103"/>
      <c r="J20" s="103">
        <f t="shared" si="0"/>
        <v>0</v>
      </c>
      <c r="K20" s="103"/>
      <c r="L20" s="103"/>
      <c r="M20" s="103">
        <f t="shared" si="1"/>
        <v>0</v>
      </c>
      <c r="N20" s="77">
        <f t="shared" si="2"/>
        <v>0</v>
      </c>
      <c r="O20" s="91">
        <f t="shared" si="3"/>
        <v>0</v>
      </c>
      <c r="P20" s="204"/>
    </row>
    <row r="21" spans="1:16">
      <c r="A21" s="78">
        <f t="shared" si="7"/>
        <v>15</v>
      </c>
      <c r="B21" s="74">
        <f t="shared" si="7"/>
        <v>46157</v>
      </c>
      <c r="C21" s="74">
        <f t="shared" si="8"/>
        <v>46157</v>
      </c>
      <c r="D21" s="75">
        <f t="shared" si="9"/>
        <v>0</v>
      </c>
      <c r="E21" s="74">
        <f t="shared" si="4"/>
        <v>46158</v>
      </c>
      <c r="F21" s="75">
        <f t="shared" si="15"/>
        <v>0</v>
      </c>
      <c r="G21" s="76">
        <f t="shared" si="10"/>
        <v>1</v>
      </c>
      <c r="H21" s="103"/>
      <c r="I21" s="103"/>
      <c r="J21" s="103">
        <f t="shared" si="0"/>
        <v>0</v>
      </c>
      <c r="K21" s="103"/>
      <c r="L21" s="103"/>
      <c r="M21" s="103">
        <f t="shared" si="1"/>
        <v>0</v>
      </c>
      <c r="N21" s="77">
        <f t="shared" si="2"/>
        <v>0</v>
      </c>
      <c r="O21" s="91">
        <f t="shared" si="3"/>
        <v>0</v>
      </c>
      <c r="P21" s="204"/>
    </row>
    <row r="22" spans="1:16">
      <c r="A22" s="78">
        <f t="shared" si="7"/>
        <v>16</v>
      </c>
      <c r="B22" s="74">
        <f t="shared" si="7"/>
        <v>46158</v>
      </c>
      <c r="C22" s="74">
        <f t="shared" si="8"/>
        <v>46158</v>
      </c>
      <c r="D22" s="75">
        <f t="shared" si="9"/>
        <v>0</v>
      </c>
      <c r="E22" s="74">
        <f t="shared" si="4"/>
        <v>46159</v>
      </c>
      <c r="F22" s="75">
        <f t="shared" si="15"/>
        <v>0</v>
      </c>
      <c r="G22" s="76">
        <f t="shared" si="10"/>
        <v>1</v>
      </c>
      <c r="H22" s="103"/>
      <c r="I22" s="103"/>
      <c r="J22" s="103">
        <f t="shared" si="0"/>
        <v>0</v>
      </c>
      <c r="K22" s="103"/>
      <c r="L22" s="103"/>
      <c r="M22" s="103">
        <f t="shared" si="1"/>
        <v>0</v>
      </c>
      <c r="N22" s="77">
        <f t="shared" si="2"/>
        <v>0</v>
      </c>
      <c r="O22" s="91">
        <f t="shared" si="3"/>
        <v>0</v>
      </c>
      <c r="P22" s="204"/>
    </row>
    <row r="23" spans="1:16">
      <c r="A23" s="78">
        <f t="shared" si="7"/>
        <v>17</v>
      </c>
      <c r="B23" s="74">
        <f t="shared" si="7"/>
        <v>46159</v>
      </c>
      <c r="C23" s="74">
        <f t="shared" si="8"/>
        <v>46159</v>
      </c>
      <c r="D23" s="75">
        <f t="shared" si="9"/>
        <v>0</v>
      </c>
      <c r="E23" s="74">
        <f t="shared" si="4"/>
        <v>46160</v>
      </c>
      <c r="F23" s="75">
        <f t="shared" si="15"/>
        <v>0</v>
      </c>
      <c r="G23" s="76">
        <f t="shared" si="10"/>
        <v>1</v>
      </c>
      <c r="H23" s="103"/>
      <c r="I23" s="103"/>
      <c r="J23" s="103">
        <f t="shared" si="0"/>
        <v>0</v>
      </c>
      <c r="K23" s="103"/>
      <c r="L23" s="103"/>
      <c r="M23" s="103">
        <f t="shared" si="1"/>
        <v>0</v>
      </c>
      <c r="N23" s="77">
        <f t="shared" si="2"/>
        <v>0</v>
      </c>
      <c r="O23" s="91">
        <f t="shared" si="3"/>
        <v>0</v>
      </c>
      <c r="P23" s="204"/>
    </row>
    <row r="24" spans="1:16">
      <c r="A24" s="78">
        <f t="shared" si="7"/>
        <v>18</v>
      </c>
      <c r="B24" s="74">
        <f t="shared" si="7"/>
        <v>46160</v>
      </c>
      <c r="C24" s="74">
        <f t="shared" si="8"/>
        <v>46160</v>
      </c>
      <c r="D24" s="75">
        <f t="shared" si="9"/>
        <v>0</v>
      </c>
      <c r="E24" s="74">
        <f t="shared" si="4"/>
        <v>46161</v>
      </c>
      <c r="F24" s="75">
        <f t="shared" si="15"/>
        <v>0</v>
      </c>
      <c r="G24" s="76">
        <f t="shared" si="10"/>
        <v>1</v>
      </c>
      <c r="H24" s="103"/>
      <c r="I24" s="103"/>
      <c r="J24" s="103">
        <f t="shared" si="0"/>
        <v>0</v>
      </c>
      <c r="K24" s="103"/>
      <c r="L24" s="103"/>
      <c r="M24" s="103">
        <f t="shared" si="1"/>
        <v>0</v>
      </c>
      <c r="N24" s="77">
        <f t="shared" si="2"/>
        <v>0</v>
      </c>
      <c r="O24" s="91">
        <f t="shared" si="3"/>
        <v>0</v>
      </c>
      <c r="P24" s="204"/>
    </row>
    <row r="25" spans="1:16">
      <c r="A25" s="78">
        <f t="shared" ref="A25:B37" si="66">A24+1</f>
        <v>19</v>
      </c>
      <c r="B25" s="74">
        <f>B24+1</f>
        <v>46161</v>
      </c>
      <c r="C25" s="74">
        <f t="shared" si="8"/>
        <v>46161</v>
      </c>
      <c r="D25" s="75">
        <f t="shared" si="9"/>
        <v>0</v>
      </c>
      <c r="E25" s="74">
        <f t="shared" si="4"/>
        <v>46162</v>
      </c>
      <c r="F25" s="75">
        <f t="shared" si="15"/>
        <v>0</v>
      </c>
      <c r="G25" s="76">
        <f t="shared" si="10"/>
        <v>1</v>
      </c>
      <c r="H25" s="103"/>
      <c r="I25" s="103"/>
      <c r="J25" s="103">
        <f t="shared" si="0"/>
        <v>0</v>
      </c>
      <c r="K25" s="103"/>
      <c r="L25" s="103"/>
      <c r="M25" s="103">
        <f t="shared" si="1"/>
        <v>0</v>
      </c>
      <c r="N25" s="77">
        <f t="shared" si="2"/>
        <v>0</v>
      </c>
      <c r="O25" s="91">
        <f t="shared" si="3"/>
        <v>0</v>
      </c>
      <c r="P25" s="204"/>
    </row>
    <row r="26" spans="1:16">
      <c r="A26" s="78">
        <f t="shared" si="66"/>
        <v>20</v>
      </c>
      <c r="B26" s="74">
        <f>B25+1</f>
        <v>46162</v>
      </c>
      <c r="C26" s="74">
        <f t="shared" si="8"/>
        <v>46162</v>
      </c>
      <c r="D26" s="75">
        <f t="shared" si="9"/>
        <v>0</v>
      </c>
      <c r="E26" s="74">
        <f t="shared" si="4"/>
        <v>46163</v>
      </c>
      <c r="F26" s="75">
        <f t="shared" si="15"/>
        <v>0</v>
      </c>
      <c r="G26" s="76">
        <f t="shared" si="10"/>
        <v>1</v>
      </c>
      <c r="H26" s="103"/>
      <c r="I26" s="103"/>
      <c r="J26" s="103">
        <f t="shared" si="0"/>
        <v>0</v>
      </c>
      <c r="K26" s="103"/>
      <c r="L26" s="103"/>
      <c r="M26" s="103">
        <f t="shared" si="1"/>
        <v>0</v>
      </c>
      <c r="N26" s="77">
        <f t="shared" si="2"/>
        <v>0</v>
      </c>
      <c r="O26" s="91">
        <f t="shared" si="3"/>
        <v>0</v>
      </c>
      <c r="P26" s="204"/>
    </row>
    <row r="27" spans="1:16">
      <c r="A27" s="78">
        <f t="shared" si="66"/>
        <v>21</v>
      </c>
      <c r="B27" s="74">
        <f>B26+1</f>
        <v>46163</v>
      </c>
      <c r="C27" s="74">
        <f t="shared" si="8"/>
        <v>46163</v>
      </c>
      <c r="D27" s="75">
        <f t="shared" si="9"/>
        <v>0</v>
      </c>
      <c r="E27" s="74">
        <f t="shared" si="4"/>
        <v>46164</v>
      </c>
      <c r="F27" s="75">
        <f t="shared" si="15"/>
        <v>0</v>
      </c>
      <c r="G27" s="76">
        <f t="shared" si="10"/>
        <v>1</v>
      </c>
      <c r="H27" s="103"/>
      <c r="I27" s="103"/>
      <c r="J27" s="103">
        <f t="shared" si="0"/>
        <v>0</v>
      </c>
      <c r="K27" s="103"/>
      <c r="L27" s="103"/>
      <c r="M27" s="103">
        <f t="shared" si="1"/>
        <v>0</v>
      </c>
      <c r="N27" s="77">
        <f t="shared" si="2"/>
        <v>0</v>
      </c>
      <c r="O27" s="91">
        <f t="shared" si="3"/>
        <v>0</v>
      </c>
      <c r="P27" s="204"/>
    </row>
    <row r="28" spans="1:16">
      <c r="A28" s="78">
        <f t="shared" si="66"/>
        <v>22</v>
      </c>
      <c r="B28" s="74">
        <f t="shared" si="66"/>
        <v>46164</v>
      </c>
      <c r="C28" s="74">
        <f t="shared" si="8"/>
        <v>46164</v>
      </c>
      <c r="D28" s="75">
        <f t="shared" si="9"/>
        <v>0</v>
      </c>
      <c r="E28" s="74">
        <f t="shared" si="4"/>
        <v>46165</v>
      </c>
      <c r="F28" s="75">
        <f t="shared" si="15"/>
        <v>0</v>
      </c>
      <c r="G28" s="76">
        <f t="shared" si="10"/>
        <v>1</v>
      </c>
      <c r="H28" s="103"/>
      <c r="I28" s="103"/>
      <c r="J28" s="103">
        <f t="shared" si="0"/>
        <v>0</v>
      </c>
      <c r="K28" s="103"/>
      <c r="L28" s="103"/>
      <c r="M28" s="103">
        <f t="shared" si="1"/>
        <v>0</v>
      </c>
      <c r="N28" s="77">
        <f t="shared" si="2"/>
        <v>0</v>
      </c>
      <c r="O28" s="91">
        <f t="shared" si="3"/>
        <v>0</v>
      </c>
      <c r="P28" s="204"/>
    </row>
    <row r="29" spans="1:16">
      <c r="A29" s="78">
        <f t="shared" si="66"/>
        <v>23</v>
      </c>
      <c r="B29" s="74">
        <f t="shared" si="66"/>
        <v>46165</v>
      </c>
      <c r="C29" s="74">
        <f t="shared" si="8"/>
        <v>46165</v>
      </c>
      <c r="D29" s="75">
        <f t="shared" si="9"/>
        <v>0</v>
      </c>
      <c r="E29" s="74">
        <f t="shared" si="4"/>
        <v>46166</v>
      </c>
      <c r="F29" s="75">
        <f t="shared" si="15"/>
        <v>0</v>
      </c>
      <c r="G29" s="76">
        <f t="shared" si="10"/>
        <v>1</v>
      </c>
      <c r="H29" s="103"/>
      <c r="I29" s="103"/>
      <c r="J29" s="103">
        <f t="shared" si="0"/>
        <v>0</v>
      </c>
      <c r="K29" s="103"/>
      <c r="L29" s="103"/>
      <c r="M29" s="103">
        <f t="shared" si="1"/>
        <v>0</v>
      </c>
      <c r="N29" s="77">
        <f t="shared" si="2"/>
        <v>0</v>
      </c>
      <c r="O29" s="91">
        <f t="shared" si="3"/>
        <v>0</v>
      </c>
      <c r="P29" s="204"/>
    </row>
    <row r="30" spans="1:16">
      <c r="A30" s="78">
        <f t="shared" si="66"/>
        <v>24</v>
      </c>
      <c r="B30" s="74">
        <f t="shared" si="66"/>
        <v>46166</v>
      </c>
      <c r="C30" s="74">
        <f t="shared" si="8"/>
        <v>46166</v>
      </c>
      <c r="D30" s="75">
        <f t="shared" si="9"/>
        <v>0</v>
      </c>
      <c r="E30" s="74">
        <f t="shared" si="4"/>
        <v>46167</v>
      </c>
      <c r="F30" s="75">
        <f t="shared" si="15"/>
        <v>0</v>
      </c>
      <c r="G30" s="76">
        <f t="shared" si="10"/>
        <v>1</v>
      </c>
      <c r="H30" s="103"/>
      <c r="I30" s="103"/>
      <c r="J30" s="103">
        <f t="shared" si="0"/>
        <v>0</v>
      </c>
      <c r="K30" s="103"/>
      <c r="L30" s="103"/>
      <c r="M30" s="103">
        <f t="shared" si="1"/>
        <v>0</v>
      </c>
      <c r="N30" s="77">
        <f t="shared" si="2"/>
        <v>0</v>
      </c>
      <c r="O30" s="91">
        <f t="shared" si="3"/>
        <v>0</v>
      </c>
      <c r="P30" s="204"/>
    </row>
    <row r="31" spans="1:16">
      <c r="A31" s="78">
        <f t="shared" si="66"/>
        <v>25</v>
      </c>
      <c r="B31" s="74">
        <f t="shared" si="66"/>
        <v>46167</v>
      </c>
      <c r="C31" s="74">
        <f t="shared" si="8"/>
        <v>46167</v>
      </c>
      <c r="D31" s="75">
        <f t="shared" si="9"/>
        <v>0</v>
      </c>
      <c r="E31" s="74">
        <f t="shared" si="4"/>
        <v>46168</v>
      </c>
      <c r="F31" s="75">
        <f t="shared" si="15"/>
        <v>0</v>
      </c>
      <c r="G31" s="76">
        <f t="shared" si="10"/>
        <v>1</v>
      </c>
      <c r="H31" s="103"/>
      <c r="I31" s="103"/>
      <c r="J31" s="103">
        <f t="shared" si="0"/>
        <v>0</v>
      </c>
      <c r="K31" s="103"/>
      <c r="L31" s="103"/>
      <c r="M31" s="103">
        <f t="shared" si="1"/>
        <v>0</v>
      </c>
      <c r="N31" s="77">
        <f t="shared" si="2"/>
        <v>0</v>
      </c>
      <c r="O31" s="91">
        <f t="shared" si="3"/>
        <v>0</v>
      </c>
      <c r="P31" s="204"/>
    </row>
    <row r="32" spans="1:16">
      <c r="A32" s="78">
        <f t="shared" si="66"/>
        <v>26</v>
      </c>
      <c r="B32" s="74">
        <f t="shared" si="66"/>
        <v>46168</v>
      </c>
      <c r="C32" s="74">
        <f t="shared" si="8"/>
        <v>46168</v>
      </c>
      <c r="D32" s="75">
        <f t="shared" si="9"/>
        <v>0</v>
      </c>
      <c r="E32" s="74">
        <f t="shared" si="4"/>
        <v>46169</v>
      </c>
      <c r="F32" s="75">
        <f t="shared" si="15"/>
        <v>0</v>
      </c>
      <c r="G32" s="76">
        <f t="shared" si="10"/>
        <v>1</v>
      </c>
      <c r="H32" s="103"/>
      <c r="I32" s="103"/>
      <c r="J32" s="103">
        <f t="shared" si="0"/>
        <v>0</v>
      </c>
      <c r="K32" s="103"/>
      <c r="L32" s="103"/>
      <c r="M32" s="103">
        <f t="shared" si="1"/>
        <v>0</v>
      </c>
      <c r="N32" s="77">
        <f t="shared" si="2"/>
        <v>0</v>
      </c>
      <c r="O32" s="91">
        <f t="shared" si="3"/>
        <v>0</v>
      </c>
      <c r="P32" s="530"/>
    </row>
    <row r="33" spans="1:16">
      <c r="A33" s="78">
        <f t="shared" si="66"/>
        <v>27</v>
      </c>
      <c r="B33" s="74">
        <f t="shared" si="66"/>
        <v>46169</v>
      </c>
      <c r="C33" s="74">
        <f t="shared" si="8"/>
        <v>46169</v>
      </c>
      <c r="D33" s="75">
        <f t="shared" si="9"/>
        <v>0</v>
      </c>
      <c r="E33" s="74">
        <f t="shared" si="4"/>
        <v>46170</v>
      </c>
      <c r="F33" s="75">
        <f t="shared" si="15"/>
        <v>0</v>
      </c>
      <c r="G33" s="76">
        <f t="shared" si="10"/>
        <v>1</v>
      </c>
      <c r="H33" s="103"/>
      <c r="I33" s="103"/>
      <c r="J33" s="103">
        <f t="shared" si="0"/>
        <v>0</v>
      </c>
      <c r="K33" s="103"/>
      <c r="L33" s="103"/>
      <c r="M33" s="103">
        <f t="shared" si="1"/>
        <v>0</v>
      </c>
      <c r="N33" s="77">
        <f t="shared" si="2"/>
        <v>0</v>
      </c>
      <c r="O33" s="91">
        <f t="shared" si="3"/>
        <v>0</v>
      </c>
      <c r="P33" s="530"/>
    </row>
    <row r="34" spans="1:16">
      <c r="A34" s="78">
        <f t="shared" si="66"/>
        <v>28</v>
      </c>
      <c r="B34" s="74">
        <f t="shared" si="66"/>
        <v>46170</v>
      </c>
      <c r="C34" s="74">
        <f t="shared" si="8"/>
        <v>46170</v>
      </c>
      <c r="D34" s="75">
        <f t="shared" si="9"/>
        <v>0</v>
      </c>
      <c r="E34" s="74">
        <f t="shared" si="4"/>
        <v>46171</v>
      </c>
      <c r="F34" s="75">
        <f t="shared" si="15"/>
        <v>0</v>
      </c>
      <c r="G34" s="76">
        <f t="shared" si="10"/>
        <v>1</v>
      </c>
      <c r="H34" s="103"/>
      <c r="I34" s="103"/>
      <c r="J34" s="103">
        <f t="shared" si="0"/>
        <v>0</v>
      </c>
      <c r="K34" s="103"/>
      <c r="L34" s="103"/>
      <c r="M34" s="103">
        <f t="shared" si="1"/>
        <v>0</v>
      </c>
      <c r="N34" s="77">
        <f t="shared" si="2"/>
        <v>0</v>
      </c>
      <c r="O34" s="91">
        <f t="shared" si="3"/>
        <v>0</v>
      </c>
      <c r="P34" s="530"/>
    </row>
    <row r="35" spans="1:16">
      <c r="A35" s="78">
        <f t="shared" si="66"/>
        <v>29</v>
      </c>
      <c r="B35" s="74">
        <f t="shared" si="66"/>
        <v>46171</v>
      </c>
      <c r="C35" s="74">
        <f t="shared" si="8"/>
        <v>46171</v>
      </c>
      <c r="D35" s="75">
        <f t="shared" si="9"/>
        <v>0</v>
      </c>
      <c r="E35" s="74">
        <f t="shared" si="4"/>
        <v>46172</v>
      </c>
      <c r="F35" s="75">
        <f t="shared" si="15"/>
        <v>0</v>
      </c>
      <c r="G35" s="76">
        <f t="shared" si="10"/>
        <v>1</v>
      </c>
      <c r="H35" s="103"/>
      <c r="I35" s="103"/>
      <c r="J35" s="103">
        <f t="shared" si="0"/>
        <v>0</v>
      </c>
      <c r="K35" s="103"/>
      <c r="L35" s="103"/>
      <c r="M35" s="103">
        <f t="shared" si="1"/>
        <v>0</v>
      </c>
      <c r="N35" s="77">
        <f t="shared" si="2"/>
        <v>0</v>
      </c>
      <c r="O35" s="91">
        <f t="shared" si="3"/>
        <v>0</v>
      </c>
      <c r="P35" s="530"/>
    </row>
    <row r="36" spans="1:16">
      <c r="A36" s="78">
        <f t="shared" si="66"/>
        <v>30</v>
      </c>
      <c r="B36" s="74">
        <f t="shared" si="66"/>
        <v>46172</v>
      </c>
      <c r="C36" s="74">
        <f t="shared" si="8"/>
        <v>46172</v>
      </c>
      <c r="D36" s="75">
        <f t="shared" si="9"/>
        <v>0</v>
      </c>
      <c r="E36" s="74">
        <f t="shared" si="4"/>
        <v>46173</v>
      </c>
      <c r="F36" s="75">
        <f t="shared" si="15"/>
        <v>0</v>
      </c>
      <c r="G36" s="76">
        <f t="shared" si="10"/>
        <v>1</v>
      </c>
      <c r="H36" s="103"/>
      <c r="I36" s="103"/>
      <c r="J36" s="103">
        <f t="shared" si="0"/>
        <v>0</v>
      </c>
      <c r="K36" s="103"/>
      <c r="L36" s="103"/>
      <c r="M36" s="103">
        <f t="shared" si="1"/>
        <v>0</v>
      </c>
      <c r="N36" s="77">
        <f t="shared" si="2"/>
        <v>0</v>
      </c>
      <c r="O36" s="91">
        <f t="shared" si="3"/>
        <v>0</v>
      </c>
      <c r="P36" s="530"/>
    </row>
    <row r="37" spans="1:16">
      <c r="A37" s="78">
        <f t="shared" si="66"/>
        <v>31</v>
      </c>
      <c r="B37" s="74">
        <f t="shared" si="66"/>
        <v>46173</v>
      </c>
      <c r="C37" s="74">
        <f t="shared" si="8"/>
        <v>46173</v>
      </c>
      <c r="D37" s="75">
        <f t="shared" si="9"/>
        <v>0</v>
      </c>
      <c r="E37" s="74">
        <f t="shared" si="4"/>
        <v>46174</v>
      </c>
      <c r="F37" s="75">
        <f t="shared" si="15"/>
        <v>0</v>
      </c>
      <c r="G37" s="76">
        <f t="shared" si="10"/>
        <v>1</v>
      </c>
      <c r="H37" s="103"/>
      <c r="I37" s="103"/>
      <c r="J37" s="103">
        <f t="shared" ref="J37" si="67">I37-H37</f>
        <v>0</v>
      </c>
      <c r="K37" s="103"/>
      <c r="L37" s="103"/>
      <c r="M37" s="103">
        <f t="shared" ref="M37" si="68">L37-K37</f>
        <v>0</v>
      </c>
      <c r="N37" s="77">
        <f t="shared" ref="N37" si="69">J37+M37</f>
        <v>0</v>
      </c>
      <c r="O37" s="91">
        <f t="shared" ref="O37" si="70">N37/24</f>
        <v>0</v>
      </c>
      <c r="P37" s="204"/>
    </row>
    <row r="38" spans="1:16">
      <c r="A38" s="78"/>
      <c r="B38" s="74"/>
      <c r="C38" s="74"/>
      <c r="D38" s="75"/>
      <c r="E38" s="74"/>
      <c r="F38" s="75"/>
      <c r="G38" s="76"/>
      <c r="H38" s="203"/>
      <c r="I38" s="103"/>
      <c r="J38" s="103"/>
      <c r="K38" s="103"/>
      <c r="L38" s="103"/>
      <c r="M38" s="103"/>
      <c r="N38" s="77"/>
      <c r="O38" s="91"/>
      <c r="P38" s="204"/>
    </row>
    <row r="39" spans="1:16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85"/>
      <c r="K39" s="85"/>
      <c r="L39" s="85"/>
      <c r="M39" s="85"/>
      <c r="N39" s="93">
        <f>SUM(N7:N38)</f>
        <v>0</v>
      </c>
      <c r="O39" s="93">
        <f>AVERAGE(O7:O38)</f>
        <v>0</v>
      </c>
      <c r="P39" s="205"/>
    </row>
    <row r="40" spans="1:16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/>
      <c r="L40" s="89"/>
      <c r="M40" s="89"/>
      <c r="N40" s="89"/>
      <c r="O40" s="89" t="e">
        <f>O39/SUMPRODUCT((O7:O38&gt;0)*1)</f>
        <v>#DIV/0!</v>
      </c>
      <c r="P40" s="206"/>
    </row>
  </sheetData>
  <mergeCells count="10">
    <mergeCell ref="P5:P6"/>
    <mergeCell ref="C5:D5"/>
    <mergeCell ref="E5:F5"/>
    <mergeCell ref="H5:J5"/>
    <mergeCell ref="K5:M5"/>
    <mergeCell ref="A5:A6"/>
    <mergeCell ref="B5:B6"/>
    <mergeCell ref="G5:G6"/>
    <mergeCell ref="N5:N6"/>
    <mergeCell ref="O5:O6"/>
  </mergeCells>
  <conditionalFormatting sqref="D11:D20">
    <cfRule type="cellIs" dxfId="1" priority="1" operator="equal">
      <formula>"APC"</formula>
    </cfRule>
  </conditionalFormatting>
  <hyperlinks>
    <hyperlink ref="P2" location="'Summary sales'!A1" display="SUMMARY" xr:uid="{00000000-0004-0000-3400-000000000000}"/>
  </hyperlinks>
  <pageMargins left="0.7" right="0.7" top="0.75" bottom="0.75" header="0.3" footer="0.3"/>
  <pageSetup orientation="portrait" horizontalDpi="360" verticalDpi="36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40"/>
  <sheetViews>
    <sheetView zoomScale="80" zoomScaleNormal="80" workbookViewId="0">
      <pane ySplit="6" topLeftCell="A22" activePane="bottomLeft" state="frozen"/>
      <selection pane="bottomLeft" activeCell="A37" sqref="A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109375" style="1" customWidth="1"/>
    <col min="10" max="10" width="13.44140625" style="1" customWidth="1"/>
    <col min="11" max="11" width="10.5546875" style="1" customWidth="1"/>
    <col min="12" max="12" width="36" style="1" customWidth="1"/>
    <col min="13" max="15" width="9.109375" style="1"/>
    <col min="16" max="16" width="11.109375" style="1" customWidth="1"/>
    <col min="17" max="16384" width="9.109375" style="1"/>
  </cols>
  <sheetData>
    <row r="1" spans="1:12">
      <c r="B1" s="5"/>
      <c r="C1" s="6" t="s">
        <v>145</v>
      </c>
      <c r="D1" s="5"/>
      <c r="E1" s="5"/>
      <c r="F1" s="5"/>
    </row>
    <row r="2" spans="1:12">
      <c r="B2" s="5"/>
      <c r="C2" s="146" t="s">
        <v>48</v>
      </c>
      <c r="D2" s="5"/>
      <c r="E2" s="5"/>
      <c r="F2" s="5"/>
      <c r="L2" s="98" t="s">
        <v>147</v>
      </c>
    </row>
    <row r="3" spans="1:12">
      <c r="B3" s="5"/>
      <c r="C3" s="6" t="str">
        <f>PCIM!C3</f>
        <v>Bulan Mei 2026</v>
      </c>
      <c r="D3" s="5"/>
      <c r="E3" s="5"/>
      <c r="F3" s="5"/>
    </row>
    <row r="4" spans="1:12">
      <c r="B4" s="8"/>
      <c r="C4" s="47">
        <f>'Summary sales'!A4</f>
        <v>46143</v>
      </c>
      <c r="D4" s="8"/>
      <c r="E4" s="5"/>
      <c r="F4" s="5"/>
      <c r="J4" s="5" t="s">
        <v>148</v>
      </c>
      <c r="K4" s="28">
        <f>MAX(K7:K38)</f>
        <v>169.69416666667288</v>
      </c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12" t="s">
        <v>152</v>
      </c>
      <c r="I5" s="713"/>
      <c r="J5" s="706" t="s">
        <v>153</v>
      </c>
      <c r="K5" s="710" t="s">
        <v>154</v>
      </c>
      <c r="L5" s="704" t="s">
        <v>155</v>
      </c>
    </row>
    <row r="6" spans="1:12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11" t="s">
        <v>149</v>
      </c>
      <c r="I6" s="20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3">
        <f>C4</f>
        <v>46143</v>
      </c>
      <c r="D7" s="199">
        <v>0.29166666666666702</v>
      </c>
      <c r="E7" s="73">
        <f>C7+1</f>
        <v>46144</v>
      </c>
      <c r="F7" s="199">
        <v>0.29166666666666702</v>
      </c>
      <c r="G7" s="76">
        <f>IFERROR(((E7-C7)+(F7-D7)),"")</f>
        <v>1</v>
      </c>
      <c r="H7" s="200">
        <v>3118447.69</v>
      </c>
      <c r="I7" s="200">
        <v>3118447.69</v>
      </c>
      <c r="J7" s="77">
        <f t="shared" ref="J7:J12" si="0">I7-H7</f>
        <v>0</v>
      </c>
      <c r="K7" s="91">
        <f t="shared" ref="K7:K12" si="1">J7/24</f>
        <v>0</v>
      </c>
      <c r="L7" s="561" t="s">
        <v>164</v>
      </c>
    </row>
    <row r="8" spans="1:12">
      <c r="A8" s="78">
        <f>A7+1</f>
        <v>2</v>
      </c>
      <c r="B8" s="74">
        <f>B7+1</f>
        <v>46144</v>
      </c>
      <c r="C8" s="74">
        <f t="shared" ref="C8:C36" si="2">B8</f>
        <v>46144</v>
      </c>
      <c r="D8" s="75">
        <f>D7</f>
        <v>0.29166666666666702</v>
      </c>
      <c r="E8" s="74">
        <f>C8+1</f>
        <v>46145</v>
      </c>
      <c r="F8" s="75">
        <v>0.29166666666666702</v>
      </c>
      <c r="G8" s="76">
        <f>IFERROR(((E8-C8)+(F8-D8)),"")</f>
        <v>1</v>
      </c>
      <c r="H8" s="77">
        <f t="shared" ref="H8:H27" si="3">I7</f>
        <v>3118447.69</v>
      </c>
      <c r="I8" s="77">
        <v>3122153.44</v>
      </c>
      <c r="J8" s="77">
        <f t="shared" si="0"/>
        <v>3705.75</v>
      </c>
      <c r="K8" s="91">
        <f t="shared" si="1"/>
        <v>154.40625</v>
      </c>
      <c r="L8" s="101"/>
    </row>
    <row r="9" spans="1:12">
      <c r="A9" s="78">
        <f t="shared" ref="A9:B24" si="4">A8+1</f>
        <v>3</v>
      </c>
      <c r="B9" s="74">
        <f t="shared" si="4"/>
        <v>46145</v>
      </c>
      <c r="C9" s="74">
        <f t="shared" si="2"/>
        <v>46145</v>
      </c>
      <c r="D9" s="75">
        <f t="shared" ref="D9:D37" si="5">D8</f>
        <v>0.29166666666666702</v>
      </c>
      <c r="E9" s="74">
        <f t="shared" ref="E9:E36" si="6">C9+1</f>
        <v>46146</v>
      </c>
      <c r="F9" s="75">
        <v>0.29166666666666702</v>
      </c>
      <c r="G9" s="76">
        <f>IFERROR(((E9-C9)+(F9-D9)),"")</f>
        <v>1</v>
      </c>
      <c r="H9" s="77">
        <f t="shared" si="3"/>
        <v>3122153.44</v>
      </c>
      <c r="I9" s="77">
        <v>3125979.63</v>
      </c>
      <c r="J9" s="77">
        <f t="shared" si="0"/>
        <v>3826.1899999999441</v>
      </c>
      <c r="K9" s="91">
        <f t="shared" si="1"/>
        <v>159.42458333333101</v>
      </c>
      <c r="L9" s="101"/>
    </row>
    <row r="10" spans="1:12">
      <c r="A10" s="78">
        <f t="shared" si="4"/>
        <v>4</v>
      </c>
      <c r="B10" s="74">
        <f t="shared" si="4"/>
        <v>46146</v>
      </c>
      <c r="C10" s="74">
        <f t="shared" si="2"/>
        <v>46146</v>
      </c>
      <c r="D10" s="75">
        <f t="shared" si="5"/>
        <v>0.29166666666666702</v>
      </c>
      <c r="E10" s="74">
        <f t="shared" si="6"/>
        <v>46147</v>
      </c>
      <c r="F10" s="75">
        <v>0.29166666666666702</v>
      </c>
      <c r="G10" s="76">
        <f>IFERROR(((E10-C10)+(F10-D10)),"")</f>
        <v>1</v>
      </c>
      <c r="H10" s="77">
        <f t="shared" si="3"/>
        <v>3125979.63</v>
      </c>
      <c r="I10" s="77">
        <v>3129880</v>
      </c>
      <c r="J10" s="77">
        <f t="shared" si="0"/>
        <v>3900.3700000001118</v>
      </c>
      <c r="K10" s="91">
        <f t="shared" si="1"/>
        <v>162.51541666667131</v>
      </c>
      <c r="L10" s="36"/>
    </row>
    <row r="11" spans="1:12">
      <c r="A11" s="78">
        <f t="shared" si="4"/>
        <v>5</v>
      </c>
      <c r="B11" s="74">
        <f t="shared" si="4"/>
        <v>46147</v>
      </c>
      <c r="C11" s="74">
        <f t="shared" si="2"/>
        <v>46147</v>
      </c>
      <c r="D11" s="75">
        <f t="shared" si="5"/>
        <v>0.29166666666666702</v>
      </c>
      <c r="E11" s="74">
        <f t="shared" si="6"/>
        <v>46148</v>
      </c>
      <c r="F11" s="75">
        <v>0.29166666666666702</v>
      </c>
      <c r="G11" s="76">
        <f t="shared" ref="G11:G36" si="7">IFERROR(((E11-C11)+(F11-D11)),"")</f>
        <v>1</v>
      </c>
      <c r="H11" s="77">
        <f t="shared" si="3"/>
        <v>3129880</v>
      </c>
      <c r="I11" s="77">
        <v>3133848.26</v>
      </c>
      <c r="J11" s="77">
        <f t="shared" si="0"/>
        <v>3968.2599999997765</v>
      </c>
      <c r="K11" s="91">
        <f t="shared" si="1"/>
        <v>165.34416666665734</v>
      </c>
      <c r="L11" s="101"/>
    </row>
    <row r="12" spans="1:12">
      <c r="A12" s="78">
        <f t="shared" si="4"/>
        <v>6</v>
      </c>
      <c r="B12" s="74">
        <f t="shared" si="4"/>
        <v>46148</v>
      </c>
      <c r="C12" s="74">
        <f t="shared" si="2"/>
        <v>46148</v>
      </c>
      <c r="D12" s="75">
        <f t="shared" si="5"/>
        <v>0.29166666666666702</v>
      </c>
      <c r="E12" s="74">
        <f t="shared" si="6"/>
        <v>46149</v>
      </c>
      <c r="F12" s="75">
        <v>0.29166666666666702</v>
      </c>
      <c r="G12" s="76">
        <f t="shared" si="7"/>
        <v>1</v>
      </c>
      <c r="H12" s="77">
        <f t="shared" si="3"/>
        <v>3133848.26</v>
      </c>
      <c r="I12" s="77">
        <v>3137878</v>
      </c>
      <c r="J12" s="77">
        <f t="shared" si="0"/>
        <v>4029.7400000002235</v>
      </c>
      <c r="K12" s="91">
        <f t="shared" si="1"/>
        <v>167.90583333334266</v>
      </c>
      <c r="L12" s="101"/>
    </row>
    <row r="13" spans="1:12">
      <c r="A13" s="78">
        <f t="shared" si="4"/>
        <v>7</v>
      </c>
      <c r="B13" s="74">
        <f t="shared" si="4"/>
        <v>46149</v>
      </c>
      <c r="C13" s="74">
        <f t="shared" si="2"/>
        <v>46149</v>
      </c>
      <c r="D13" s="75">
        <f t="shared" si="5"/>
        <v>0.29166666666666702</v>
      </c>
      <c r="E13" s="74">
        <f t="shared" si="6"/>
        <v>46150</v>
      </c>
      <c r="F13" s="75">
        <v>0.29166666666666702</v>
      </c>
      <c r="G13" s="76">
        <f t="shared" si="7"/>
        <v>1</v>
      </c>
      <c r="H13" s="77">
        <f t="shared" si="3"/>
        <v>3137878</v>
      </c>
      <c r="I13" s="77">
        <v>3141611</v>
      </c>
      <c r="J13" s="77">
        <f t="shared" ref="J13" si="8">I13-H13</f>
        <v>3733</v>
      </c>
      <c r="K13" s="91">
        <f t="shared" ref="K13" si="9">J13/24</f>
        <v>155.54166666666666</v>
      </c>
      <c r="L13" s="101"/>
    </row>
    <row r="14" spans="1:12">
      <c r="A14" s="78">
        <f t="shared" si="4"/>
        <v>8</v>
      </c>
      <c r="B14" s="74">
        <f t="shared" si="4"/>
        <v>46150</v>
      </c>
      <c r="C14" s="74">
        <f t="shared" si="2"/>
        <v>46150</v>
      </c>
      <c r="D14" s="75">
        <f t="shared" si="5"/>
        <v>0.29166666666666702</v>
      </c>
      <c r="E14" s="74">
        <f t="shared" si="6"/>
        <v>46151</v>
      </c>
      <c r="F14" s="75">
        <v>0.29166666666666702</v>
      </c>
      <c r="G14" s="76">
        <f t="shared" si="7"/>
        <v>1</v>
      </c>
      <c r="H14" s="77">
        <f t="shared" si="3"/>
        <v>3141611</v>
      </c>
      <c r="I14" s="77">
        <v>3145453.09</v>
      </c>
      <c r="J14" s="77">
        <f t="shared" ref="J14" si="10">I14-H14</f>
        <v>3842.089999999851</v>
      </c>
      <c r="K14" s="91">
        <f t="shared" ref="K14" si="11">J14/24</f>
        <v>160.08708333332712</v>
      </c>
      <c r="L14" s="568" t="s">
        <v>292</v>
      </c>
    </row>
    <row r="15" spans="1:12">
      <c r="A15" s="78">
        <f t="shared" si="4"/>
        <v>9</v>
      </c>
      <c r="B15" s="74">
        <f t="shared" si="4"/>
        <v>46151</v>
      </c>
      <c r="C15" s="74">
        <f t="shared" si="2"/>
        <v>46151</v>
      </c>
      <c r="D15" s="75">
        <f t="shared" si="5"/>
        <v>0.29166666666666702</v>
      </c>
      <c r="E15" s="74">
        <f t="shared" si="6"/>
        <v>46152</v>
      </c>
      <c r="F15" s="75">
        <v>0.29166666666666702</v>
      </c>
      <c r="G15" s="76">
        <f t="shared" si="7"/>
        <v>1</v>
      </c>
      <c r="H15" s="77">
        <f t="shared" si="3"/>
        <v>3145453.09</v>
      </c>
      <c r="I15" s="77">
        <v>3149252.36</v>
      </c>
      <c r="J15" s="77">
        <f t="shared" ref="J15:J29" si="12">I15-H15</f>
        <v>3799.2700000000186</v>
      </c>
      <c r="K15" s="91">
        <f t="shared" ref="K15:K29" si="13">J15/24</f>
        <v>158.30291666666744</v>
      </c>
      <c r="L15" s="101"/>
    </row>
    <row r="16" spans="1:12">
      <c r="A16" s="78">
        <f t="shared" si="4"/>
        <v>10</v>
      </c>
      <c r="B16" s="74">
        <f t="shared" si="4"/>
        <v>46152</v>
      </c>
      <c r="C16" s="74">
        <f t="shared" si="2"/>
        <v>46152</v>
      </c>
      <c r="D16" s="75">
        <f t="shared" si="5"/>
        <v>0.29166666666666702</v>
      </c>
      <c r="E16" s="74">
        <f t="shared" si="6"/>
        <v>46153</v>
      </c>
      <c r="F16" s="75">
        <v>0.29166666666666702</v>
      </c>
      <c r="G16" s="76">
        <f t="shared" si="7"/>
        <v>1</v>
      </c>
      <c r="H16" s="77">
        <f t="shared" si="3"/>
        <v>3149252.36</v>
      </c>
      <c r="I16" s="77">
        <v>3153165.75</v>
      </c>
      <c r="J16" s="77">
        <f t="shared" si="12"/>
        <v>3913.3900000001304</v>
      </c>
      <c r="K16" s="91">
        <f t="shared" si="13"/>
        <v>163.0579166666721</v>
      </c>
      <c r="L16" s="101"/>
    </row>
    <row r="17" spans="1:14">
      <c r="A17" s="78">
        <f t="shared" si="4"/>
        <v>11</v>
      </c>
      <c r="B17" s="74">
        <f t="shared" si="4"/>
        <v>46153</v>
      </c>
      <c r="C17" s="74">
        <f t="shared" si="2"/>
        <v>46153</v>
      </c>
      <c r="D17" s="75">
        <f t="shared" si="5"/>
        <v>0.29166666666666702</v>
      </c>
      <c r="E17" s="74">
        <f t="shared" si="6"/>
        <v>46154</v>
      </c>
      <c r="F17" s="75">
        <v>0.29166666666666702</v>
      </c>
      <c r="G17" s="76">
        <f t="shared" si="7"/>
        <v>1</v>
      </c>
      <c r="H17" s="77">
        <f t="shared" si="3"/>
        <v>3153165.75</v>
      </c>
      <c r="I17" s="77">
        <v>3156871.92</v>
      </c>
      <c r="J17" s="77">
        <f t="shared" si="12"/>
        <v>3706.1699999999255</v>
      </c>
      <c r="K17" s="91">
        <f t="shared" si="13"/>
        <v>154.42374999999689</v>
      </c>
      <c r="L17" s="101"/>
    </row>
    <row r="18" spans="1:14">
      <c r="A18" s="78">
        <f t="shared" si="4"/>
        <v>12</v>
      </c>
      <c r="B18" s="74">
        <f t="shared" si="4"/>
        <v>46154</v>
      </c>
      <c r="C18" s="74">
        <f t="shared" si="2"/>
        <v>46154</v>
      </c>
      <c r="D18" s="75">
        <f t="shared" si="5"/>
        <v>0.29166666666666702</v>
      </c>
      <c r="E18" s="74">
        <f t="shared" si="6"/>
        <v>46155</v>
      </c>
      <c r="F18" s="75">
        <v>0.29166666666666702</v>
      </c>
      <c r="G18" s="76">
        <f t="shared" si="7"/>
        <v>1</v>
      </c>
      <c r="H18" s="77">
        <f t="shared" si="3"/>
        <v>3156871.92</v>
      </c>
      <c r="I18" s="77">
        <v>3159369.79</v>
      </c>
      <c r="J18" s="77">
        <f t="shared" si="12"/>
        <v>2497.8700000001118</v>
      </c>
      <c r="K18" s="91">
        <f t="shared" si="13"/>
        <v>104.07791666667133</v>
      </c>
      <c r="L18" s="101"/>
    </row>
    <row r="19" spans="1:14">
      <c r="A19" s="78">
        <f t="shared" si="4"/>
        <v>13</v>
      </c>
      <c r="B19" s="74">
        <f t="shared" si="4"/>
        <v>46155</v>
      </c>
      <c r="C19" s="74">
        <f t="shared" si="2"/>
        <v>46155</v>
      </c>
      <c r="D19" s="75">
        <f t="shared" si="5"/>
        <v>0.29166666666666702</v>
      </c>
      <c r="E19" s="74">
        <f t="shared" si="6"/>
        <v>46156</v>
      </c>
      <c r="F19" s="75">
        <v>0.29166666666666702</v>
      </c>
      <c r="G19" s="76">
        <f t="shared" si="7"/>
        <v>1</v>
      </c>
      <c r="H19" s="77">
        <f t="shared" si="3"/>
        <v>3159369.79</v>
      </c>
      <c r="I19" s="77">
        <v>3163442.45</v>
      </c>
      <c r="J19" s="77">
        <f t="shared" si="12"/>
        <v>4072.660000000149</v>
      </c>
      <c r="K19" s="91">
        <f t="shared" si="13"/>
        <v>169.69416666667288</v>
      </c>
      <c r="L19" s="101"/>
      <c r="N19" s="3"/>
    </row>
    <row r="20" spans="1:14">
      <c r="A20" s="78">
        <f t="shared" si="4"/>
        <v>14</v>
      </c>
      <c r="B20" s="74">
        <f t="shared" si="4"/>
        <v>46156</v>
      </c>
      <c r="C20" s="74">
        <f t="shared" si="2"/>
        <v>46156</v>
      </c>
      <c r="D20" s="75">
        <f t="shared" si="5"/>
        <v>0.29166666666666702</v>
      </c>
      <c r="E20" s="74">
        <f t="shared" si="6"/>
        <v>46157</v>
      </c>
      <c r="F20" s="75">
        <v>0.29166666666666702</v>
      </c>
      <c r="G20" s="76">
        <f t="shared" si="7"/>
        <v>1</v>
      </c>
      <c r="H20" s="77">
        <f t="shared" si="3"/>
        <v>3163442.45</v>
      </c>
      <c r="I20" s="77">
        <v>3167260.25</v>
      </c>
      <c r="J20" s="77">
        <f t="shared" si="12"/>
        <v>3817.7999999998137</v>
      </c>
      <c r="K20" s="91">
        <f t="shared" si="13"/>
        <v>159.07499999999223</v>
      </c>
      <c r="L20" s="101"/>
    </row>
    <row r="21" spans="1:14">
      <c r="A21" s="78">
        <f t="shared" si="4"/>
        <v>15</v>
      </c>
      <c r="B21" s="74">
        <f t="shared" si="4"/>
        <v>46157</v>
      </c>
      <c r="C21" s="74">
        <f t="shared" si="2"/>
        <v>46157</v>
      </c>
      <c r="D21" s="75">
        <f t="shared" si="5"/>
        <v>0.29166666666666702</v>
      </c>
      <c r="E21" s="74">
        <f t="shared" si="6"/>
        <v>46158</v>
      </c>
      <c r="F21" s="75">
        <v>0.29166666666666702</v>
      </c>
      <c r="G21" s="76">
        <f t="shared" si="7"/>
        <v>1</v>
      </c>
      <c r="H21" s="77">
        <f t="shared" si="3"/>
        <v>3167260.25</v>
      </c>
      <c r="I21" s="77">
        <v>3171092.6</v>
      </c>
      <c r="J21" s="77">
        <f t="shared" si="12"/>
        <v>3832.3500000000931</v>
      </c>
      <c r="K21" s="91">
        <f t="shared" si="13"/>
        <v>159.68125000000387</v>
      </c>
      <c r="L21" s="101"/>
    </row>
    <row r="22" spans="1:14">
      <c r="A22" s="78">
        <f t="shared" si="4"/>
        <v>16</v>
      </c>
      <c r="B22" s="74">
        <f t="shared" si="4"/>
        <v>46158</v>
      </c>
      <c r="C22" s="74">
        <f t="shared" si="2"/>
        <v>46158</v>
      </c>
      <c r="D22" s="75">
        <f t="shared" si="5"/>
        <v>0.29166666666666702</v>
      </c>
      <c r="E22" s="74">
        <f t="shared" si="6"/>
        <v>46159</v>
      </c>
      <c r="F22" s="75">
        <v>0.29166666666666702</v>
      </c>
      <c r="G22" s="76">
        <f t="shared" si="7"/>
        <v>1</v>
      </c>
      <c r="H22" s="77">
        <f t="shared" si="3"/>
        <v>3171092.6</v>
      </c>
      <c r="I22" s="77">
        <v>3174698.12</v>
      </c>
      <c r="J22" s="77">
        <f t="shared" si="12"/>
        <v>3605.5200000000186</v>
      </c>
      <c r="K22" s="91">
        <f t="shared" si="13"/>
        <v>150.23000000000079</v>
      </c>
      <c r="L22" s="101"/>
    </row>
    <row r="23" spans="1:14">
      <c r="A23" s="78">
        <f t="shared" si="4"/>
        <v>17</v>
      </c>
      <c r="B23" s="74">
        <f t="shared" si="4"/>
        <v>46159</v>
      </c>
      <c r="C23" s="74">
        <f t="shared" si="2"/>
        <v>46159</v>
      </c>
      <c r="D23" s="75">
        <f t="shared" si="5"/>
        <v>0.29166666666666702</v>
      </c>
      <c r="E23" s="74">
        <f t="shared" si="6"/>
        <v>46160</v>
      </c>
      <c r="F23" s="75">
        <v>0.29166666666666702</v>
      </c>
      <c r="G23" s="76">
        <f t="shared" si="7"/>
        <v>1</v>
      </c>
      <c r="H23" s="77">
        <f t="shared" si="3"/>
        <v>3174698.12</v>
      </c>
      <c r="I23" s="77">
        <v>3177834.09</v>
      </c>
      <c r="J23" s="77">
        <f t="shared" si="12"/>
        <v>3135.9699999997392</v>
      </c>
      <c r="K23" s="91">
        <f t="shared" si="13"/>
        <v>130.6654166666558</v>
      </c>
      <c r="L23" s="101"/>
    </row>
    <row r="24" spans="1:14">
      <c r="A24" s="78">
        <f t="shared" si="4"/>
        <v>18</v>
      </c>
      <c r="B24" s="74">
        <f t="shared" si="4"/>
        <v>46160</v>
      </c>
      <c r="C24" s="74">
        <f t="shared" si="2"/>
        <v>46160</v>
      </c>
      <c r="D24" s="75">
        <f t="shared" si="5"/>
        <v>0.29166666666666702</v>
      </c>
      <c r="E24" s="74">
        <f t="shared" si="6"/>
        <v>46161</v>
      </c>
      <c r="F24" s="75">
        <v>0.29166666666666702</v>
      </c>
      <c r="G24" s="76">
        <f t="shared" si="7"/>
        <v>1</v>
      </c>
      <c r="H24" s="77">
        <f t="shared" si="3"/>
        <v>3177834.09</v>
      </c>
      <c r="I24" s="77">
        <v>3177834.09</v>
      </c>
      <c r="J24" s="77">
        <f t="shared" si="12"/>
        <v>0</v>
      </c>
      <c r="K24" s="91">
        <f t="shared" si="13"/>
        <v>0</v>
      </c>
      <c r="L24" s="604" t="s">
        <v>379</v>
      </c>
    </row>
    <row r="25" spans="1:14">
      <c r="A25" s="78">
        <f t="shared" ref="A25:B37" si="14">A24+1</f>
        <v>19</v>
      </c>
      <c r="B25" s="74">
        <f t="shared" si="14"/>
        <v>46161</v>
      </c>
      <c r="C25" s="74">
        <f t="shared" si="2"/>
        <v>46161</v>
      </c>
      <c r="D25" s="75">
        <f t="shared" si="5"/>
        <v>0.29166666666666702</v>
      </c>
      <c r="E25" s="74">
        <f t="shared" si="6"/>
        <v>46162</v>
      </c>
      <c r="F25" s="75">
        <v>0.29166666666666702</v>
      </c>
      <c r="G25" s="76">
        <f t="shared" si="7"/>
        <v>1</v>
      </c>
      <c r="H25" s="77">
        <f t="shared" si="3"/>
        <v>3177834.09</v>
      </c>
      <c r="I25" s="77">
        <v>3177834.09</v>
      </c>
      <c r="J25" s="77">
        <f t="shared" si="12"/>
        <v>0</v>
      </c>
      <c r="K25" s="91">
        <f t="shared" si="13"/>
        <v>0</v>
      </c>
      <c r="L25" s="604" t="s">
        <v>379</v>
      </c>
    </row>
    <row r="26" spans="1:14">
      <c r="A26" s="78">
        <f t="shared" si="14"/>
        <v>20</v>
      </c>
      <c r="B26" s="74">
        <f t="shared" si="14"/>
        <v>46162</v>
      </c>
      <c r="C26" s="74">
        <f t="shared" si="2"/>
        <v>46162</v>
      </c>
      <c r="D26" s="75">
        <f t="shared" si="5"/>
        <v>0.29166666666666702</v>
      </c>
      <c r="E26" s="74">
        <f t="shared" si="6"/>
        <v>46163</v>
      </c>
      <c r="F26" s="75">
        <v>0.29166666666666702</v>
      </c>
      <c r="G26" s="76">
        <f t="shared" si="7"/>
        <v>1</v>
      </c>
      <c r="H26" s="77">
        <f t="shared" si="3"/>
        <v>3177834.09</v>
      </c>
      <c r="I26" s="77">
        <v>3177834.09</v>
      </c>
      <c r="J26" s="77">
        <f t="shared" ref="J26" si="15">I26-H26</f>
        <v>0</v>
      </c>
      <c r="K26" s="91">
        <f t="shared" ref="K26" si="16">J26/24</f>
        <v>0</v>
      </c>
      <c r="L26" s="604" t="s">
        <v>379</v>
      </c>
    </row>
    <row r="27" spans="1:14">
      <c r="A27" s="78">
        <f t="shared" si="14"/>
        <v>21</v>
      </c>
      <c r="B27" s="74">
        <f t="shared" si="14"/>
        <v>46163</v>
      </c>
      <c r="C27" s="74">
        <f t="shared" si="2"/>
        <v>46163</v>
      </c>
      <c r="D27" s="75">
        <f t="shared" si="5"/>
        <v>0.29166666666666702</v>
      </c>
      <c r="E27" s="74">
        <f t="shared" si="6"/>
        <v>46164</v>
      </c>
      <c r="F27" s="75">
        <v>0.29166666666666702</v>
      </c>
      <c r="G27" s="76">
        <f t="shared" si="7"/>
        <v>1</v>
      </c>
      <c r="H27" s="77">
        <f t="shared" si="3"/>
        <v>3177834.09</v>
      </c>
      <c r="I27" s="77">
        <v>3177834.09</v>
      </c>
      <c r="J27" s="77">
        <f t="shared" si="12"/>
        <v>0</v>
      </c>
      <c r="K27" s="91">
        <f t="shared" si="13"/>
        <v>0</v>
      </c>
      <c r="L27" s="604" t="s">
        <v>379</v>
      </c>
    </row>
    <row r="28" spans="1:14">
      <c r="A28" s="78">
        <f t="shared" si="14"/>
        <v>22</v>
      </c>
      <c r="B28" s="74">
        <f t="shared" si="14"/>
        <v>46164</v>
      </c>
      <c r="C28" s="74">
        <f t="shared" si="2"/>
        <v>46164</v>
      </c>
      <c r="D28" s="75">
        <f t="shared" si="5"/>
        <v>0.29166666666666702</v>
      </c>
      <c r="E28" s="74">
        <f t="shared" si="6"/>
        <v>46165</v>
      </c>
      <c r="F28" s="75">
        <v>0.29166666666666702</v>
      </c>
      <c r="G28" s="76">
        <f t="shared" si="7"/>
        <v>1</v>
      </c>
      <c r="H28" s="77">
        <f t="shared" ref="H28:H29" si="17">I27</f>
        <v>3177834.09</v>
      </c>
      <c r="I28" s="77">
        <v>3177834.09</v>
      </c>
      <c r="J28" s="77">
        <f t="shared" ref="J28" si="18">I28-H28</f>
        <v>0</v>
      </c>
      <c r="K28" s="91">
        <f t="shared" ref="K28" si="19">J28/24</f>
        <v>0</v>
      </c>
      <c r="L28" s="604" t="s">
        <v>379</v>
      </c>
    </row>
    <row r="29" spans="1:14">
      <c r="A29" s="78">
        <f t="shared" si="14"/>
        <v>23</v>
      </c>
      <c r="B29" s="74">
        <f t="shared" si="14"/>
        <v>46165</v>
      </c>
      <c r="C29" s="74">
        <f t="shared" si="2"/>
        <v>46165</v>
      </c>
      <c r="D29" s="75">
        <f t="shared" si="5"/>
        <v>0.29166666666666702</v>
      </c>
      <c r="E29" s="74">
        <f t="shared" si="6"/>
        <v>46166</v>
      </c>
      <c r="F29" s="75">
        <v>0.29166666666666702</v>
      </c>
      <c r="G29" s="76">
        <f t="shared" si="7"/>
        <v>1</v>
      </c>
      <c r="H29" s="77">
        <f t="shared" si="17"/>
        <v>3177834.09</v>
      </c>
      <c r="I29" s="77">
        <v>3177834.09</v>
      </c>
      <c r="J29" s="77">
        <f t="shared" si="12"/>
        <v>0</v>
      </c>
      <c r="K29" s="91">
        <f t="shared" si="13"/>
        <v>0</v>
      </c>
      <c r="L29" s="604" t="s">
        <v>379</v>
      </c>
    </row>
    <row r="30" spans="1:14">
      <c r="A30" s="78">
        <f t="shared" si="14"/>
        <v>24</v>
      </c>
      <c r="B30" s="74">
        <f t="shared" si="14"/>
        <v>46166</v>
      </c>
      <c r="C30" s="74">
        <f t="shared" si="2"/>
        <v>46166</v>
      </c>
      <c r="D30" s="75">
        <f t="shared" si="5"/>
        <v>0.29166666666666702</v>
      </c>
      <c r="E30" s="74">
        <f t="shared" si="6"/>
        <v>46167</v>
      </c>
      <c r="F30" s="75">
        <v>0.29166666666666702</v>
      </c>
      <c r="G30" s="76">
        <f t="shared" si="7"/>
        <v>1</v>
      </c>
      <c r="H30" s="77">
        <f t="shared" ref="H30" si="20">I29</f>
        <v>3177834.09</v>
      </c>
      <c r="I30" s="77">
        <v>3177834.09</v>
      </c>
      <c r="J30" s="77">
        <f t="shared" ref="J30" si="21">I30-H30</f>
        <v>0</v>
      </c>
      <c r="K30" s="91">
        <f t="shared" ref="K30" si="22">J30/24</f>
        <v>0</v>
      </c>
      <c r="L30" s="604" t="s">
        <v>379</v>
      </c>
    </row>
    <row r="31" spans="1:14">
      <c r="A31" s="78">
        <f t="shared" si="14"/>
        <v>25</v>
      </c>
      <c r="B31" s="74">
        <f t="shared" si="14"/>
        <v>46167</v>
      </c>
      <c r="C31" s="74">
        <f t="shared" si="2"/>
        <v>46167</v>
      </c>
      <c r="D31" s="75">
        <f t="shared" si="5"/>
        <v>0.29166666666666702</v>
      </c>
      <c r="E31" s="74">
        <f t="shared" si="6"/>
        <v>46168</v>
      </c>
      <c r="F31" s="75">
        <v>0.29166666666666702</v>
      </c>
      <c r="G31" s="76">
        <f t="shared" si="7"/>
        <v>1</v>
      </c>
      <c r="H31" s="77">
        <f t="shared" ref="H31" si="23">I30</f>
        <v>3177834.09</v>
      </c>
      <c r="I31" s="77">
        <v>3177834.09</v>
      </c>
      <c r="J31" s="77">
        <f t="shared" ref="J31" si="24">I31-H31</f>
        <v>0</v>
      </c>
      <c r="K31" s="91">
        <f t="shared" ref="K31" si="25">J31/24</f>
        <v>0</v>
      </c>
      <c r="L31" s="604" t="s">
        <v>379</v>
      </c>
    </row>
    <row r="32" spans="1:14">
      <c r="A32" s="78">
        <f t="shared" si="14"/>
        <v>26</v>
      </c>
      <c r="B32" s="74">
        <f t="shared" si="14"/>
        <v>46168</v>
      </c>
      <c r="C32" s="74">
        <f t="shared" si="2"/>
        <v>46168</v>
      </c>
      <c r="D32" s="75">
        <f t="shared" si="5"/>
        <v>0.29166666666666702</v>
      </c>
      <c r="E32" s="74">
        <f t="shared" si="6"/>
        <v>46169</v>
      </c>
      <c r="F32" s="75">
        <v>0.29166666666666702</v>
      </c>
      <c r="G32" s="76">
        <f t="shared" si="7"/>
        <v>1</v>
      </c>
      <c r="H32" s="77">
        <f t="shared" ref="H32" si="26">I31</f>
        <v>3177834.09</v>
      </c>
      <c r="I32" s="77">
        <v>3177834.09</v>
      </c>
      <c r="J32" s="77">
        <f t="shared" ref="J32" si="27">I32-H32</f>
        <v>0</v>
      </c>
      <c r="K32" s="91">
        <f t="shared" ref="K32" si="28">J32/24</f>
        <v>0</v>
      </c>
      <c r="L32" s="604" t="s">
        <v>379</v>
      </c>
    </row>
    <row r="33" spans="1:12">
      <c r="A33" s="78">
        <f t="shared" si="14"/>
        <v>27</v>
      </c>
      <c r="B33" s="74">
        <f t="shared" si="14"/>
        <v>46169</v>
      </c>
      <c r="C33" s="74">
        <f t="shared" si="2"/>
        <v>46169</v>
      </c>
      <c r="D33" s="75">
        <f t="shared" si="5"/>
        <v>0.29166666666666702</v>
      </c>
      <c r="E33" s="74">
        <f t="shared" si="6"/>
        <v>46170</v>
      </c>
      <c r="F33" s="75">
        <v>0.29166666666666702</v>
      </c>
      <c r="G33" s="76">
        <f t="shared" si="7"/>
        <v>1</v>
      </c>
      <c r="H33" s="77">
        <f t="shared" ref="H33" si="29">I32</f>
        <v>3177834.09</v>
      </c>
      <c r="I33" s="77">
        <v>3177834.09</v>
      </c>
      <c r="J33" s="77">
        <f t="shared" ref="J33" si="30">I33-H33</f>
        <v>0</v>
      </c>
      <c r="K33" s="91">
        <f t="shared" ref="K33" si="31">J33/24</f>
        <v>0</v>
      </c>
      <c r="L33" s="604" t="s">
        <v>379</v>
      </c>
    </row>
    <row r="34" spans="1:12">
      <c r="A34" s="78">
        <f t="shared" si="14"/>
        <v>28</v>
      </c>
      <c r="B34" s="74">
        <f t="shared" si="14"/>
        <v>46170</v>
      </c>
      <c r="C34" s="74">
        <f t="shared" si="2"/>
        <v>46170</v>
      </c>
      <c r="D34" s="75">
        <f t="shared" si="5"/>
        <v>0.29166666666666702</v>
      </c>
      <c r="E34" s="74">
        <f t="shared" si="6"/>
        <v>46171</v>
      </c>
      <c r="F34" s="75">
        <v>0.29166666666666702</v>
      </c>
      <c r="G34" s="76">
        <f t="shared" si="7"/>
        <v>1</v>
      </c>
      <c r="H34" s="77">
        <f t="shared" ref="H34" si="32">I33</f>
        <v>3177834.09</v>
      </c>
      <c r="I34" s="77">
        <v>3177834.09</v>
      </c>
      <c r="J34" s="77">
        <f t="shared" ref="J34" si="33">I34-H34</f>
        <v>0</v>
      </c>
      <c r="K34" s="91">
        <f t="shared" ref="K34" si="34">J34/24</f>
        <v>0</v>
      </c>
      <c r="L34" s="604" t="s">
        <v>379</v>
      </c>
    </row>
    <row r="35" spans="1:12">
      <c r="A35" s="78">
        <f t="shared" si="14"/>
        <v>29</v>
      </c>
      <c r="B35" s="74">
        <f t="shared" si="14"/>
        <v>46171</v>
      </c>
      <c r="C35" s="74">
        <f t="shared" si="2"/>
        <v>46171</v>
      </c>
      <c r="D35" s="75">
        <f t="shared" si="5"/>
        <v>0.29166666666666702</v>
      </c>
      <c r="E35" s="74">
        <f t="shared" si="6"/>
        <v>46172</v>
      </c>
      <c r="F35" s="75">
        <v>0.29166666666666702</v>
      </c>
      <c r="G35" s="76">
        <f t="shared" si="7"/>
        <v>1</v>
      </c>
      <c r="H35" s="77">
        <f t="shared" ref="H35" si="35">I34</f>
        <v>3177834.09</v>
      </c>
      <c r="I35" s="77">
        <v>3177834.09</v>
      </c>
      <c r="J35" s="77">
        <f t="shared" ref="J35" si="36">I35-H35</f>
        <v>0</v>
      </c>
      <c r="K35" s="91">
        <f t="shared" ref="K35" si="37">J35/24</f>
        <v>0</v>
      </c>
      <c r="L35" s="604" t="s">
        <v>379</v>
      </c>
    </row>
    <row r="36" spans="1:12">
      <c r="A36" s="78">
        <f t="shared" si="14"/>
        <v>30</v>
      </c>
      <c r="B36" s="74">
        <f t="shared" si="14"/>
        <v>46172</v>
      </c>
      <c r="C36" s="74">
        <f t="shared" si="2"/>
        <v>46172</v>
      </c>
      <c r="D36" s="75">
        <f t="shared" si="5"/>
        <v>0.29166666666666702</v>
      </c>
      <c r="E36" s="74">
        <f t="shared" si="6"/>
        <v>46173</v>
      </c>
      <c r="F36" s="75">
        <v>0.29166666666666702</v>
      </c>
      <c r="G36" s="76">
        <f t="shared" si="7"/>
        <v>1</v>
      </c>
      <c r="H36" s="77">
        <f t="shared" ref="H36:H37" si="38">I35</f>
        <v>3177834.09</v>
      </c>
      <c r="I36" s="77">
        <v>3177834.09</v>
      </c>
      <c r="J36" s="77">
        <f t="shared" ref="J36" si="39">I36-H36</f>
        <v>0</v>
      </c>
      <c r="K36" s="91">
        <f t="shared" ref="K36" si="40">J36/24</f>
        <v>0</v>
      </c>
      <c r="L36" s="604" t="s">
        <v>379</v>
      </c>
    </row>
    <row r="37" spans="1:12">
      <c r="A37" s="78">
        <f t="shared" si="14"/>
        <v>31</v>
      </c>
      <c r="B37" s="74">
        <f t="shared" si="14"/>
        <v>46173</v>
      </c>
      <c r="C37" s="74">
        <f t="shared" ref="C37" si="41">B37</f>
        <v>46173</v>
      </c>
      <c r="D37" s="75">
        <f t="shared" si="5"/>
        <v>0.29166666666666702</v>
      </c>
      <c r="E37" s="74">
        <f t="shared" ref="E37" si="42">C37+1</f>
        <v>46174</v>
      </c>
      <c r="F37" s="75">
        <v>0.29166666666666702</v>
      </c>
      <c r="G37" s="76">
        <f t="shared" ref="G37" si="43">IFERROR(((E37-C37)+(F37-D37)),"")</f>
        <v>1</v>
      </c>
      <c r="H37" s="77">
        <f t="shared" si="38"/>
        <v>3177834.09</v>
      </c>
      <c r="I37" s="77">
        <v>3177834.09</v>
      </c>
      <c r="J37" s="77">
        <f t="shared" ref="J37" si="44">I37-H37</f>
        <v>0</v>
      </c>
      <c r="K37" s="91">
        <f t="shared" ref="K37" si="45">J37/24</f>
        <v>0</v>
      </c>
      <c r="L37" s="604" t="s">
        <v>379</v>
      </c>
    </row>
    <row r="38" spans="1:12">
      <c r="A38" s="78"/>
      <c r="B38" s="74"/>
      <c r="C38" s="74"/>
      <c r="D38" s="75"/>
      <c r="E38" s="74"/>
      <c r="F38" s="75"/>
      <c r="G38" s="76"/>
      <c r="H38" s="77"/>
      <c r="I38" s="200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59386.399999999907</v>
      </c>
      <c r="K39" s="93">
        <f>AVERAGE(K7:K38)</f>
        <v>79.820430107526761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4.9887768817204226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0" priority="1" operator="equal">
      <formula>"APC"</formula>
    </cfRule>
  </conditionalFormatting>
  <hyperlinks>
    <hyperlink ref="L2" location="'Summary sales'!A1" display="SUMMARY" xr:uid="{00000000-0004-0000-3500-000000000000}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55"/>
  <sheetViews>
    <sheetView zoomScaleSheetLayoutView="90" workbookViewId="0">
      <pane xSplit="3" ySplit="7" topLeftCell="D41" activePane="bottomRight" state="frozenSplit"/>
      <selection pane="topRight"/>
      <selection pane="bottomLeft"/>
      <selection pane="bottomRight" activeCell="P48" sqref="P48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20.109375" style="1" customWidth="1"/>
    <col min="5" max="6" width="10.6640625" style="1" customWidth="1"/>
    <col min="7" max="12" width="9.109375" style="1"/>
    <col min="13" max="14" width="9.109375" style="3"/>
    <col min="15" max="15" width="19.109375" style="4" customWidth="1"/>
    <col min="16" max="16" width="36.109375" style="1" customWidth="1"/>
    <col min="17" max="17" width="11.88671875" style="1" customWidth="1"/>
    <col min="18" max="16384" width="9.109375" style="1"/>
  </cols>
  <sheetData>
    <row r="1" spans="1:18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8">
      <c r="B2" s="5"/>
      <c r="C2" s="6" t="s">
        <v>185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192" t="s">
        <v>147</v>
      </c>
    </row>
    <row r="3" spans="1:18">
      <c r="B3" s="5"/>
      <c r="C3" s="6" t="str">
        <f>RB!C3</f>
        <v>Bulan Mei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8">
      <c r="B4" s="8"/>
      <c r="C4" s="8">
        <f>RB!C4</f>
        <v>46143</v>
      </c>
      <c r="D4" s="9"/>
      <c r="E4" s="148"/>
      <c r="F4" s="148"/>
      <c r="G4" s="5"/>
      <c r="H4" s="5"/>
      <c r="I4" s="5"/>
      <c r="J4" s="5"/>
      <c r="K4" s="5"/>
      <c r="L4" s="5"/>
      <c r="M4" s="28"/>
      <c r="N4" s="28"/>
      <c r="O4" s="29" t="s">
        <v>148</v>
      </c>
    </row>
    <row r="5" spans="1:18" ht="15.75" customHeight="1">
      <c r="A5" s="726" t="s">
        <v>107</v>
      </c>
      <c r="B5" s="723" t="s">
        <v>108</v>
      </c>
      <c r="C5" s="723" t="s">
        <v>186</v>
      </c>
      <c r="D5" s="723" t="s">
        <v>187</v>
      </c>
      <c r="E5" s="723" t="s">
        <v>188</v>
      </c>
      <c r="F5" s="723" t="s">
        <v>189</v>
      </c>
      <c r="G5" s="712" t="s">
        <v>190</v>
      </c>
      <c r="H5" s="713"/>
      <c r="I5" s="713"/>
      <c r="J5" s="713"/>
      <c r="K5" s="713"/>
      <c r="L5" s="713"/>
      <c r="M5" s="713"/>
      <c r="N5" s="714"/>
      <c r="O5" s="715" t="s">
        <v>153</v>
      </c>
      <c r="P5" s="718" t="s">
        <v>191</v>
      </c>
    </row>
    <row r="6" spans="1:18" ht="19.5" customHeight="1">
      <c r="A6" s="727"/>
      <c r="B6" s="724"/>
      <c r="C6" s="724"/>
      <c r="D6" s="724"/>
      <c r="E6" s="724"/>
      <c r="F6" s="724"/>
      <c r="G6" s="721" t="s">
        <v>149</v>
      </c>
      <c r="H6" s="722"/>
      <c r="I6" s="721" t="s">
        <v>150</v>
      </c>
      <c r="J6" s="722"/>
      <c r="K6" s="721" t="s">
        <v>149</v>
      </c>
      <c r="L6" s="722"/>
      <c r="M6" s="721" t="s">
        <v>150</v>
      </c>
      <c r="N6" s="722"/>
      <c r="O6" s="716"/>
      <c r="P6" s="719"/>
    </row>
    <row r="7" spans="1:18" ht="33.75" customHeight="1">
      <c r="A7" s="728"/>
      <c r="B7" s="725"/>
      <c r="C7" s="725"/>
      <c r="D7" s="725"/>
      <c r="E7" s="725"/>
      <c r="F7" s="725"/>
      <c r="G7" s="11" t="s">
        <v>108</v>
      </c>
      <c r="H7" s="11" t="s">
        <v>156</v>
      </c>
      <c r="I7" s="11" t="s">
        <v>108</v>
      </c>
      <c r="J7" s="11" t="s">
        <v>156</v>
      </c>
      <c r="K7" s="31" t="s">
        <v>192</v>
      </c>
      <c r="L7" s="11" t="s">
        <v>193</v>
      </c>
      <c r="M7" s="31" t="s">
        <v>192</v>
      </c>
      <c r="N7" s="11" t="s">
        <v>193</v>
      </c>
      <c r="O7" s="717"/>
      <c r="P7" s="720"/>
    </row>
    <row r="8" spans="1:18">
      <c r="A8" s="78"/>
      <c r="B8" s="74"/>
      <c r="C8" s="190"/>
      <c r="D8" s="190"/>
      <c r="E8" s="20"/>
      <c r="F8" s="160"/>
      <c r="G8" s="22"/>
      <c r="H8" s="23"/>
      <c r="I8" s="22"/>
      <c r="J8" s="23"/>
      <c r="K8" s="23"/>
      <c r="L8" s="23"/>
      <c r="M8" s="193"/>
      <c r="N8" s="193"/>
      <c r="O8" s="40"/>
      <c r="P8" s="194"/>
    </row>
    <row r="9" spans="1:18">
      <c r="A9" s="78">
        <f t="shared" ref="A9:A10" si="0">A8+1</f>
        <v>1</v>
      </c>
      <c r="B9" s="74">
        <f t="shared" ref="B9" si="1">I9</f>
        <v>46146</v>
      </c>
      <c r="C9" s="190" t="s">
        <v>234</v>
      </c>
      <c r="D9" s="190" t="s">
        <v>241</v>
      </c>
      <c r="E9" s="20">
        <v>46111</v>
      </c>
      <c r="F9" s="165" t="s">
        <v>131</v>
      </c>
      <c r="G9" s="22">
        <v>46145</v>
      </c>
      <c r="H9" s="23">
        <v>0.875</v>
      </c>
      <c r="I9" s="22">
        <v>46146</v>
      </c>
      <c r="J9" s="23">
        <v>0.22222222222222221</v>
      </c>
      <c r="K9" s="195">
        <v>135</v>
      </c>
      <c r="L9" s="195">
        <v>27</v>
      </c>
      <c r="M9" s="195">
        <v>15</v>
      </c>
      <c r="N9" s="195">
        <v>27</v>
      </c>
      <c r="O9" s="617">
        <v>3087.38</v>
      </c>
      <c r="P9" s="563"/>
      <c r="Q9" s="46"/>
      <c r="R9" s="4"/>
    </row>
    <row r="10" spans="1:18">
      <c r="A10" s="78">
        <f t="shared" si="0"/>
        <v>2</v>
      </c>
      <c r="B10" s="14">
        <f t="shared" ref="B10:B31" si="2">I10</f>
        <v>46146</v>
      </c>
      <c r="C10" s="554" t="s">
        <v>194</v>
      </c>
      <c r="D10" s="562" t="s">
        <v>256</v>
      </c>
      <c r="E10" s="20">
        <v>46111</v>
      </c>
      <c r="F10" s="165" t="s">
        <v>131</v>
      </c>
      <c r="G10" s="22">
        <v>46146</v>
      </c>
      <c r="H10" s="23">
        <v>0.22222222222222221</v>
      </c>
      <c r="I10" s="22">
        <v>46146</v>
      </c>
      <c r="J10" s="23">
        <v>0.71527777777777779</v>
      </c>
      <c r="K10" s="195">
        <v>180</v>
      </c>
      <c r="L10" s="195">
        <v>27</v>
      </c>
      <c r="M10" s="195">
        <v>15</v>
      </c>
      <c r="N10" s="195">
        <v>27</v>
      </c>
      <c r="O10" s="40">
        <v>2857.64</v>
      </c>
      <c r="P10" s="196"/>
      <c r="Q10" s="46"/>
      <c r="R10" s="4"/>
    </row>
    <row r="11" spans="1:18">
      <c r="A11" s="78">
        <f t="shared" ref="A11:A31" si="3">A10+1</f>
        <v>3</v>
      </c>
      <c r="B11" s="14">
        <f t="shared" si="2"/>
        <v>46147</v>
      </c>
      <c r="C11" s="190" t="s">
        <v>254</v>
      </c>
      <c r="D11" s="191" t="s">
        <v>251</v>
      </c>
      <c r="E11" s="20">
        <v>46146</v>
      </c>
      <c r="F11" s="165" t="s">
        <v>131</v>
      </c>
      <c r="G11" s="22">
        <v>46146</v>
      </c>
      <c r="H11" s="23">
        <v>0.71527777777777779</v>
      </c>
      <c r="I11" s="22">
        <v>46147</v>
      </c>
      <c r="J11" s="23">
        <v>0.28680555555555554</v>
      </c>
      <c r="K11" s="195">
        <v>190</v>
      </c>
      <c r="L11" s="195">
        <v>27</v>
      </c>
      <c r="M11" s="195">
        <v>15</v>
      </c>
      <c r="N11" s="195">
        <v>27</v>
      </c>
      <c r="O11" s="40">
        <v>2746.91</v>
      </c>
      <c r="P11" s="196"/>
      <c r="R11" s="4"/>
    </row>
    <row r="12" spans="1:18">
      <c r="A12" s="78">
        <f t="shared" si="3"/>
        <v>4</v>
      </c>
      <c r="B12" s="14">
        <f t="shared" si="2"/>
        <v>46147</v>
      </c>
      <c r="C12" s="190" t="s">
        <v>255</v>
      </c>
      <c r="D12" s="191" t="s">
        <v>252</v>
      </c>
      <c r="E12" s="20">
        <v>46146</v>
      </c>
      <c r="F12" s="165" t="s">
        <v>131</v>
      </c>
      <c r="G12" s="22">
        <v>46147</v>
      </c>
      <c r="H12" s="23">
        <v>0.28680555555555554</v>
      </c>
      <c r="I12" s="22">
        <v>46147</v>
      </c>
      <c r="J12" s="23">
        <v>0.81527777777777777</v>
      </c>
      <c r="K12" s="195">
        <v>185</v>
      </c>
      <c r="L12" s="195">
        <v>27</v>
      </c>
      <c r="M12" s="195">
        <v>15</v>
      </c>
      <c r="N12" s="195">
        <v>27</v>
      </c>
      <c r="O12" s="40">
        <v>2305.62</v>
      </c>
      <c r="P12" s="196"/>
      <c r="R12" s="4"/>
    </row>
    <row r="13" spans="1:18">
      <c r="A13" s="78">
        <f t="shared" si="3"/>
        <v>5</v>
      </c>
      <c r="B13" s="14">
        <f t="shared" si="2"/>
        <v>46148</v>
      </c>
      <c r="C13" s="190" t="s">
        <v>234</v>
      </c>
      <c r="D13" s="190" t="s">
        <v>253</v>
      </c>
      <c r="E13" s="20">
        <v>46146</v>
      </c>
      <c r="F13" s="165" t="s">
        <v>131</v>
      </c>
      <c r="G13" s="22">
        <v>46147</v>
      </c>
      <c r="H13" s="23">
        <v>0.81527777777777777</v>
      </c>
      <c r="I13" s="22">
        <v>46148</v>
      </c>
      <c r="J13" s="23">
        <v>0.3125</v>
      </c>
      <c r="K13" s="195">
        <v>195</v>
      </c>
      <c r="L13" s="195">
        <v>27</v>
      </c>
      <c r="M13" s="195">
        <v>20</v>
      </c>
      <c r="N13" s="195">
        <v>27</v>
      </c>
      <c r="O13" s="40">
        <v>2959.57</v>
      </c>
      <c r="P13" s="196"/>
      <c r="R13" s="4"/>
    </row>
    <row r="14" spans="1:18">
      <c r="A14" s="78">
        <f t="shared" si="3"/>
        <v>6</v>
      </c>
      <c r="B14" s="14">
        <f t="shared" si="2"/>
        <v>46148</v>
      </c>
      <c r="C14" s="190" t="s">
        <v>259</v>
      </c>
      <c r="D14" s="190" t="s">
        <v>257</v>
      </c>
      <c r="E14" s="20">
        <v>46147</v>
      </c>
      <c r="F14" s="165" t="s">
        <v>131</v>
      </c>
      <c r="G14" s="22">
        <v>46148</v>
      </c>
      <c r="H14" s="23">
        <v>0.3125</v>
      </c>
      <c r="I14" s="22">
        <v>46148</v>
      </c>
      <c r="J14" s="23">
        <v>0.85902777777777783</v>
      </c>
      <c r="K14" s="195">
        <v>185</v>
      </c>
      <c r="L14" s="195">
        <v>27</v>
      </c>
      <c r="M14" s="195">
        <v>15</v>
      </c>
      <c r="N14" s="195">
        <v>27</v>
      </c>
      <c r="O14" s="4">
        <v>2831.25</v>
      </c>
      <c r="P14" s="196"/>
      <c r="R14" s="4"/>
    </row>
    <row r="15" spans="1:18">
      <c r="A15" s="78">
        <f t="shared" si="3"/>
        <v>7</v>
      </c>
      <c r="B15" s="14">
        <f t="shared" si="2"/>
        <v>46149</v>
      </c>
      <c r="C15" s="190" t="s">
        <v>260</v>
      </c>
      <c r="D15" s="191" t="s">
        <v>258</v>
      </c>
      <c r="E15" s="20">
        <v>46148</v>
      </c>
      <c r="F15" s="165" t="s">
        <v>131</v>
      </c>
      <c r="G15" s="22">
        <v>46148</v>
      </c>
      <c r="H15" s="23">
        <v>0.85902777777777783</v>
      </c>
      <c r="I15" s="22">
        <v>46149</v>
      </c>
      <c r="J15" s="23">
        <v>0.3611111111111111</v>
      </c>
      <c r="K15" s="195">
        <v>185</v>
      </c>
      <c r="L15" s="195">
        <v>27</v>
      </c>
      <c r="M15" s="195">
        <v>15</v>
      </c>
      <c r="N15" s="195">
        <v>27</v>
      </c>
      <c r="O15" s="40">
        <v>2885.33</v>
      </c>
      <c r="P15" s="196"/>
      <c r="Q15" s="46"/>
      <c r="R15" s="4"/>
    </row>
    <row r="16" spans="1:18">
      <c r="A16" s="78">
        <f t="shared" si="3"/>
        <v>8</v>
      </c>
      <c r="B16" s="74">
        <f t="shared" si="2"/>
        <v>46149</v>
      </c>
      <c r="C16" s="190" t="s">
        <v>272</v>
      </c>
      <c r="D16" s="191" t="s">
        <v>271</v>
      </c>
      <c r="E16" s="20">
        <v>46148</v>
      </c>
      <c r="F16" s="165" t="s">
        <v>131</v>
      </c>
      <c r="G16" s="22">
        <v>46149</v>
      </c>
      <c r="H16" s="23">
        <v>0.3611111111111111</v>
      </c>
      <c r="I16" s="22">
        <v>46149</v>
      </c>
      <c r="J16" s="23">
        <v>0.84583333333333333</v>
      </c>
      <c r="K16" s="195">
        <v>195</v>
      </c>
      <c r="L16" s="195">
        <v>27</v>
      </c>
      <c r="M16" s="195">
        <v>15</v>
      </c>
      <c r="N16" s="195">
        <v>27</v>
      </c>
      <c r="O16" s="40">
        <v>2351.83</v>
      </c>
      <c r="P16" s="196"/>
      <c r="Q16" s="46"/>
      <c r="R16" s="4"/>
    </row>
    <row r="17" spans="1:18">
      <c r="A17" s="78">
        <f t="shared" si="3"/>
        <v>9</v>
      </c>
      <c r="B17" s="74">
        <f t="shared" si="2"/>
        <v>46150</v>
      </c>
      <c r="C17" s="190" t="s">
        <v>278</v>
      </c>
      <c r="D17" s="191" t="s">
        <v>276</v>
      </c>
      <c r="E17" s="20">
        <v>46149</v>
      </c>
      <c r="F17" s="165" t="s">
        <v>131</v>
      </c>
      <c r="G17" s="22">
        <v>46149</v>
      </c>
      <c r="H17" s="23">
        <v>0.84583333333333333</v>
      </c>
      <c r="I17" s="22">
        <v>46150</v>
      </c>
      <c r="J17" s="23">
        <v>0.37638888888888888</v>
      </c>
      <c r="K17" s="195">
        <v>190</v>
      </c>
      <c r="L17" s="195">
        <v>27</v>
      </c>
      <c r="M17" s="195">
        <v>15</v>
      </c>
      <c r="N17" s="195">
        <v>27</v>
      </c>
      <c r="O17" s="40">
        <v>2701.63</v>
      </c>
      <c r="P17" s="196"/>
      <c r="Q17" s="46"/>
      <c r="R17" s="4"/>
    </row>
    <row r="18" spans="1:18">
      <c r="A18" s="78">
        <f t="shared" si="3"/>
        <v>10</v>
      </c>
      <c r="B18" s="74">
        <f t="shared" si="2"/>
        <v>46150</v>
      </c>
      <c r="C18" s="190" t="s">
        <v>279</v>
      </c>
      <c r="D18" s="191" t="s">
        <v>277</v>
      </c>
      <c r="E18" s="20">
        <v>46149</v>
      </c>
      <c r="F18" s="165" t="s">
        <v>131</v>
      </c>
      <c r="G18" s="22">
        <v>46150</v>
      </c>
      <c r="H18" s="23">
        <v>0.37638888888888888</v>
      </c>
      <c r="I18" s="22">
        <v>46150</v>
      </c>
      <c r="J18" s="23">
        <v>0.87986111111111109</v>
      </c>
      <c r="K18" s="195">
        <v>180</v>
      </c>
      <c r="L18" s="195">
        <v>27</v>
      </c>
      <c r="M18" s="195">
        <v>15</v>
      </c>
      <c r="N18" s="195">
        <v>27</v>
      </c>
      <c r="O18" s="4">
        <v>2731.61</v>
      </c>
      <c r="P18" s="196"/>
      <c r="R18" s="4"/>
    </row>
    <row r="19" spans="1:18">
      <c r="A19" s="78">
        <f t="shared" si="3"/>
        <v>11</v>
      </c>
      <c r="B19" s="74">
        <f t="shared" si="2"/>
        <v>46151</v>
      </c>
      <c r="C19" s="190" t="s">
        <v>255</v>
      </c>
      <c r="D19" s="191" t="s">
        <v>281</v>
      </c>
      <c r="E19" s="20">
        <v>46150</v>
      </c>
      <c r="F19" s="165" t="s">
        <v>131</v>
      </c>
      <c r="G19" s="22">
        <v>46150</v>
      </c>
      <c r="H19" s="23">
        <v>0.87986111111111109</v>
      </c>
      <c r="I19" s="22">
        <v>46151</v>
      </c>
      <c r="J19" s="23">
        <v>0.4513888888888889</v>
      </c>
      <c r="K19" s="195">
        <v>195</v>
      </c>
      <c r="L19" s="195">
        <v>38</v>
      </c>
      <c r="M19" s="195">
        <v>15</v>
      </c>
      <c r="N19" s="195">
        <v>38</v>
      </c>
      <c r="O19" s="40">
        <v>2566.86</v>
      </c>
      <c r="P19" s="196"/>
      <c r="R19" s="4"/>
    </row>
    <row r="20" spans="1:18">
      <c r="A20" s="78">
        <f t="shared" si="3"/>
        <v>12</v>
      </c>
      <c r="B20" s="74">
        <f t="shared" si="2"/>
        <v>46153</v>
      </c>
      <c r="C20" s="190" t="s">
        <v>278</v>
      </c>
      <c r="D20" s="190" t="s">
        <v>282</v>
      </c>
      <c r="E20" s="20">
        <v>46150</v>
      </c>
      <c r="F20" s="165" t="s">
        <v>131</v>
      </c>
      <c r="G20" s="22">
        <v>46151</v>
      </c>
      <c r="H20" s="23">
        <v>0.4513888888888889</v>
      </c>
      <c r="I20" s="22">
        <v>46153</v>
      </c>
      <c r="J20" s="23">
        <v>4.1666666666666664E-2</v>
      </c>
      <c r="K20" s="195">
        <v>38</v>
      </c>
      <c r="L20" s="195">
        <v>38</v>
      </c>
      <c r="M20" s="195">
        <v>20</v>
      </c>
      <c r="N20" s="195">
        <v>30</v>
      </c>
      <c r="O20" s="4">
        <v>2867.28</v>
      </c>
      <c r="P20" s="196"/>
      <c r="Q20" s="46"/>
      <c r="R20" s="4"/>
    </row>
    <row r="21" spans="1:18">
      <c r="A21" s="78">
        <f t="shared" si="3"/>
        <v>13</v>
      </c>
      <c r="B21" s="74">
        <f t="shared" si="2"/>
        <v>46153</v>
      </c>
      <c r="C21" s="190" t="s">
        <v>284</v>
      </c>
      <c r="D21" s="190" t="s">
        <v>283</v>
      </c>
      <c r="E21" s="20">
        <v>46151</v>
      </c>
      <c r="F21" s="165" t="s">
        <v>131</v>
      </c>
      <c r="G21" s="22">
        <v>46153</v>
      </c>
      <c r="H21" s="23">
        <v>4.1666666666666664E-2</v>
      </c>
      <c r="I21" s="22">
        <v>46153</v>
      </c>
      <c r="J21" s="23">
        <v>0.53125</v>
      </c>
      <c r="K21" s="195">
        <v>175</v>
      </c>
      <c r="L21" s="195">
        <v>38</v>
      </c>
      <c r="M21" s="195">
        <v>20</v>
      </c>
      <c r="N21" s="195">
        <v>38</v>
      </c>
      <c r="O21" s="4">
        <v>2705.58</v>
      </c>
      <c r="P21" s="196"/>
      <c r="R21" s="4"/>
    </row>
    <row r="22" spans="1:18">
      <c r="A22" s="78">
        <f t="shared" si="3"/>
        <v>14</v>
      </c>
      <c r="B22" s="74">
        <f t="shared" si="2"/>
        <v>46154</v>
      </c>
      <c r="C22" s="190" t="s">
        <v>297</v>
      </c>
      <c r="D22" s="190" t="s">
        <v>296</v>
      </c>
      <c r="E22" s="20">
        <v>46152</v>
      </c>
      <c r="F22" s="165" t="s">
        <v>131</v>
      </c>
      <c r="G22" s="22">
        <v>46153</v>
      </c>
      <c r="H22" s="23">
        <v>0.53125</v>
      </c>
      <c r="I22" s="22">
        <v>46154</v>
      </c>
      <c r="J22" s="23">
        <v>9.375E-2</v>
      </c>
      <c r="K22" s="195">
        <v>190</v>
      </c>
      <c r="L22" s="195">
        <v>38</v>
      </c>
      <c r="M22" s="195">
        <v>20</v>
      </c>
      <c r="N22" s="195">
        <v>38</v>
      </c>
      <c r="O22" s="40">
        <v>2822.83</v>
      </c>
      <c r="P22" s="196"/>
      <c r="R22" s="4"/>
    </row>
    <row r="23" spans="1:18">
      <c r="A23" s="78">
        <f t="shared" si="3"/>
        <v>15</v>
      </c>
      <c r="B23" s="74">
        <f t="shared" si="2"/>
        <v>46154</v>
      </c>
      <c r="C23" s="190" t="s">
        <v>302</v>
      </c>
      <c r="D23" s="190" t="s">
        <v>300</v>
      </c>
      <c r="E23" s="20">
        <v>46153</v>
      </c>
      <c r="F23" s="165" t="s">
        <v>131</v>
      </c>
      <c r="G23" s="22">
        <v>46154</v>
      </c>
      <c r="H23" s="23">
        <v>9.375E-2</v>
      </c>
      <c r="I23" s="22">
        <v>46154</v>
      </c>
      <c r="J23" s="23">
        <v>0.66874999999999996</v>
      </c>
      <c r="K23" s="195">
        <v>185</v>
      </c>
      <c r="L23" s="195">
        <v>38</v>
      </c>
      <c r="M23" s="195">
        <v>20</v>
      </c>
      <c r="N23" s="195">
        <v>38</v>
      </c>
      <c r="O23" s="40">
        <v>3001.99</v>
      </c>
      <c r="P23" s="196"/>
      <c r="R23" s="4"/>
    </row>
    <row r="24" spans="1:18">
      <c r="A24" s="78">
        <f t="shared" si="3"/>
        <v>16</v>
      </c>
      <c r="B24" s="74">
        <f t="shared" si="2"/>
        <v>46155</v>
      </c>
      <c r="C24" s="190" t="s">
        <v>303</v>
      </c>
      <c r="D24" s="190" t="s">
        <v>301</v>
      </c>
      <c r="E24" s="20">
        <v>46153</v>
      </c>
      <c r="F24" s="165" t="s">
        <v>131</v>
      </c>
      <c r="G24" s="22">
        <v>46154</v>
      </c>
      <c r="H24" s="23">
        <v>0.66874999999999996</v>
      </c>
      <c r="I24" s="22">
        <v>46155</v>
      </c>
      <c r="J24" s="23">
        <v>0.21180555555555555</v>
      </c>
      <c r="K24" s="195">
        <v>185</v>
      </c>
      <c r="L24" s="195">
        <v>38</v>
      </c>
      <c r="M24" s="195">
        <v>10</v>
      </c>
      <c r="N24" s="195">
        <v>38</v>
      </c>
      <c r="O24" s="40">
        <v>2789.55</v>
      </c>
      <c r="P24" s="196"/>
      <c r="R24" s="4"/>
    </row>
    <row r="25" spans="1:18">
      <c r="A25" s="78">
        <f t="shared" si="3"/>
        <v>17</v>
      </c>
      <c r="B25" s="74">
        <f t="shared" si="2"/>
        <v>46155</v>
      </c>
      <c r="C25" s="190" t="s">
        <v>310</v>
      </c>
      <c r="D25" s="190" t="s">
        <v>308</v>
      </c>
      <c r="E25" s="20">
        <v>46154</v>
      </c>
      <c r="F25" s="165" t="s">
        <v>131</v>
      </c>
      <c r="G25" s="22">
        <v>46155</v>
      </c>
      <c r="H25" s="23">
        <v>0.21180555555555555</v>
      </c>
      <c r="I25" s="22">
        <v>46155</v>
      </c>
      <c r="J25" s="23">
        <v>0.80208333333333337</v>
      </c>
      <c r="K25" s="195">
        <v>165</v>
      </c>
      <c r="L25" s="195">
        <v>38</v>
      </c>
      <c r="M25" s="195">
        <v>10</v>
      </c>
      <c r="N25" s="195">
        <v>38</v>
      </c>
      <c r="O25" s="617">
        <v>2484.1999999999998</v>
      </c>
      <c r="P25" s="196"/>
      <c r="R25" s="4"/>
    </row>
    <row r="26" spans="1:18">
      <c r="A26" s="78">
        <f t="shared" si="3"/>
        <v>18</v>
      </c>
      <c r="B26" s="74">
        <f t="shared" si="2"/>
        <v>46156</v>
      </c>
      <c r="C26" s="190" t="s">
        <v>254</v>
      </c>
      <c r="D26" s="190" t="s">
        <v>309</v>
      </c>
      <c r="E26" s="20">
        <v>46155</v>
      </c>
      <c r="F26" s="165" t="s">
        <v>131</v>
      </c>
      <c r="G26" s="22">
        <v>46155</v>
      </c>
      <c r="H26" s="23">
        <v>0.80208333333333337</v>
      </c>
      <c r="I26" s="22">
        <v>46156</v>
      </c>
      <c r="J26" s="23">
        <v>0.3354166666666667</v>
      </c>
      <c r="K26" s="195">
        <v>190</v>
      </c>
      <c r="L26" s="195">
        <v>38</v>
      </c>
      <c r="M26" s="195">
        <v>15</v>
      </c>
      <c r="N26" s="195">
        <v>38</v>
      </c>
      <c r="O26" s="40">
        <v>2599.17</v>
      </c>
      <c r="P26" s="196"/>
      <c r="R26" s="4"/>
    </row>
    <row r="27" spans="1:18">
      <c r="A27" s="78">
        <f t="shared" si="3"/>
        <v>19</v>
      </c>
      <c r="B27" s="74">
        <f t="shared" si="2"/>
        <v>46156</v>
      </c>
      <c r="C27" s="190" t="s">
        <v>272</v>
      </c>
      <c r="D27" s="191" t="s">
        <v>321</v>
      </c>
      <c r="E27" s="20">
        <v>46155</v>
      </c>
      <c r="F27" s="165" t="s">
        <v>131</v>
      </c>
      <c r="G27" s="22">
        <v>46156</v>
      </c>
      <c r="H27" s="23">
        <v>0.3354166666666667</v>
      </c>
      <c r="I27" s="22">
        <v>46156</v>
      </c>
      <c r="J27" s="23">
        <v>0.7715277777777777</v>
      </c>
      <c r="K27" s="195">
        <v>180</v>
      </c>
      <c r="L27" s="195">
        <v>38</v>
      </c>
      <c r="M27" s="195">
        <v>15</v>
      </c>
      <c r="N27" s="195">
        <v>38</v>
      </c>
      <c r="O27" s="40">
        <v>2685.97</v>
      </c>
      <c r="P27" s="196"/>
      <c r="R27" s="4"/>
    </row>
    <row r="28" spans="1:18">
      <c r="A28" s="78">
        <f t="shared" si="3"/>
        <v>20</v>
      </c>
      <c r="B28" s="74">
        <f t="shared" si="2"/>
        <v>46157</v>
      </c>
      <c r="C28" s="190" t="s">
        <v>320</v>
      </c>
      <c r="D28" s="191" t="s">
        <v>322</v>
      </c>
      <c r="E28" s="20">
        <v>46156</v>
      </c>
      <c r="F28" s="165" t="s">
        <v>131</v>
      </c>
      <c r="G28" s="22">
        <v>46156</v>
      </c>
      <c r="H28" s="23">
        <v>0.7715277777777777</v>
      </c>
      <c r="I28" s="22">
        <v>46157</v>
      </c>
      <c r="J28" s="23">
        <v>0.29166666666666669</v>
      </c>
      <c r="K28" s="195">
        <v>180</v>
      </c>
      <c r="L28" s="195">
        <v>38</v>
      </c>
      <c r="M28" s="195">
        <v>15</v>
      </c>
      <c r="N28" s="195">
        <v>38</v>
      </c>
      <c r="O28" s="40">
        <v>2703.91</v>
      </c>
      <c r="P28" s="196"/>
      <c r="R28" s="4"/>
    </row>
    <row r="29" spans="1:18">
      <c r="A29" s="78">
        <f t="shared" si="3"/>
        <v>21</v>
      </c>
      <c r="B29" s="74">
        <f t="shared" si="2"/>
        <v>46157</v>
      </c>
      <c r="C29" s="190" t="s">
        <v>234</v>
      </c>
      <c r="D29" s="190" t="s">
        <v>330</v>
      </c>
      <c r="E29" s="20">
        <v>46156</v>
      </c>
      <c r="F29" s="165" t="s">
        <v>131</v>
      </c>
      <c r="G29" s="22">
        <v>46157</v>
      </c>
      <c r="H29" s="23">
        <v>0.29166666666666669</v>
      </c>
      <c r="I29" s="22">
        <v>46157</v>
      </c>
      <c r="J29" s="23">
        <v>0.82986111111111116</v>
      </c>
      <c r="K29" s="195">
        <v>190</v>
      </c>
      <c r="L29" s="195">
        <v>38</v>
      </c>
      <c r="M29" s="195">
        <v>20</v>
      </c>
      <c r="N29" s="195">
        <v>38</v>
      </c>
      <c r="O29" s="40">
        <v>2835.73</v>
      </c>
      <c r="P29" s="196"/>
      <c r="R29" s="4"/>
    </row>
    <row r="30" spans="1:18">
      <c r="A30" s="78">
        <f t="shared" si="3"/>
        <v>22</v>
      </c>
      <c r="B30" s="74">
        <f t="shared" si="2"/>
        <v>46158</v>
      </c>
      <c r="C30" s="190" t="s">
        <v>255</v>
      </c>
      <c r="D30" s="190" t="s">
        <v>331</v>
      </c>
      <c r="E30" s="20">
        <v>46157</v>
      </c>
      <c r="F30" s="165" t="s">
        <v>131</v>
      </c>
      <c r="G30" s="22">
        <v>46157</v>
      </c>
      <c r="H30" s="23">
        <v>0.82986111111111116</v>
      </c>
      <c r="I30" s="22">
        <v>46158</v>
      </c>
      <c r="J30" s="23">
        <v>0.31805555555555554</v>
      </c>
      <c r="K30" s="195">
        <v>180</v>
      </c>
      <c r="L30" s="195">
        <v>38</v>
      </c>
      <c r="M30" s="195">
        <v>15</v>
      </c>
      <c r="N30" s="195">
        <v>38</v>
      </c>
      <c r="O30" s="40">
        <v>2628.45</v>
      </c>
      <c r="P30" s="196"/>
      <c r="R30" s="4"/>
    </row>
    <row r="31" spans="1:18">
      <c r="A31" s="78">
        <f t="shared" si="3"/>
        <v>23</v>
      </c>
      <c r="B31" s="74">
        <f t="shared" si="2"/>
        <v>46158</v>
      </c>
      <c r="C31" s="190" t="s">
        <v>278</v>
      </c>
      <c r="D31" s="190" t="s">
        <v>337</v>
      </c>
      <c r="E31" s="20">
        <v>46157</v>
      </c>
      <c r="F31" s="165" t="s">
        <v>131</v>
      </c>
      <c r="G31" s="22">
        <v>46158</v>
      </c>
      <c r="H31" s="23">
        <v>0.31805555555555554</v>
      </c>
      <c r="I31" s="22">
        <v>46158</v>
      </c>
      <c r="J31" s="23">
        <v>0.72569444444444453</v>
      </c>
      <c r="K31" s="195">
        <v>180</v>
      </c>
      <c r="L31" s="195">
        <v>38</v>
      </c>
      <c r="M31" s="195">
        <v>15</v>
      </c>
      <c r="N31" s="195">
        <v>38</v>
      </c>
      <c r="O31" s="40">
        <v>2753.07</v>
      </c>
      <c r="P31" s="196"/>
      <c r="R31" s="4"/>
    </row>
    <row r="32" spans="1:18">
      <c r="A32" s="78">
        <f t="shared" ref="A32:A43" si="4">A31+1</f>
        <v>24</v>
      </c>
      <c r="B32" s="74">
        <f t="shared" ref="B32:B37" si="5">I32</f>
        <v>46160</v>
      </c>
      <c r="C32" s="190" t="s">
        <v>336</v>
      </c>
      <c r="D32" s="190" t="s">
        <v>338</v>
      </c>
      <c r="E32" s="20">
        <v>46157</v>
      </c>
      <c r="F32" s="165" t="s">
        <v>131</v>
      </c>
      <c r="G32" s="22">
        <v>46158</v>
      </c>
      <c r="H32" s="23">
        <v>0.72569444444444453</v>
      </c>
      <c r="I32" s="22">
        <v>46160</v>
      </c>
      <c r="J32" s="23">
        <v>0.15486111111111112</v>
      </c>
      <c r="K32" s="195">
        <v>195</v>
      </c>
      <c r="L32" s="195">
        <v>38</v>
      </c>
      <c r="M32" s="195">
        <v>25</v>
      </c>
      <c r="N32" s="195">
        <v>38</v>
      </c>
      <c r="O32" s="40">
        <v>2924.29</v>
      </c>
      <c r="P32" s="196"/>
      <c r="R32" s="4"/>
    </row>
    <row r="33" spans="1:22">
      <c r="A33" s="78">
        <f t="shared" si="4"/>
        <v>25</v>
      </c>
      <c r="B33" s="74">
        <f t="shared" si="5"/>
        <v>46160</v>
      </c>
      <c r="C33" s="190" t="s">
        <v>343</v>
      </c>
      <c r="D33" s="190" t="s">
        <v>342</v>
      </c>
      <c r="E33" s="20">
        <v>46158</v>
      </c>
      <c r="F33" s="165" t="s">
        <v>131</v>
      </c>
      <c r="G33" s="22">
        <v>46160</v>
      </c>
      <c r="H33" s="23">
        <v>0.15486111111111112</v>
      </c>
      <c r="I33" s="22">
        <v>46160</v>
      </c>
      <c r="J33" s="23">
        <v>0.59513888888888888</v>
      </c>
      <c r="K33" s="195">
        <v>185</v>
      </c>
      <c r="L33" s="195">
        <v>38</v>
      </c>
      <c r="M33" s="195">
        <v>20</v>
      </c>
      <c r="N33" s="195">
        <v>38</v>
      </c>
      <c r="O33" s="40">
        <v>2860.77</v>
      </c>
      <c r="P33" s="196"/>
      <c r="R33" s="4"/>
    </row>
    <row r="34" spans="1:22">
      <c r="A34" s="78">
        <f t="shared" si="4"/>
        <v>26</v>
      </c>
      <c r="B34" s="74">
        <f t="shared" si="5"/>
        <v>46161</v>
      </c>
      <c r="C34" s="190" t="s">
        <v>255</v>
      </c>
      <c r="D34" s="190" t="s">
        <v>344</v>
      </c>
      <c r="E34" s="20">
        <v>46159</v>
      </c>
      <c r="F34" s="165" t="s">
        <v>131</v>
      </c>
      <c r="G34" s="22">
        <v>46160</v>
      </c>
      <c r="H34" s="23">
        <v>0.59513888888888888</v>
      </c>
      <c r="I34" s="22">
        <v>46161</v>
      </c>
      <c r="J34" s="23">
        <v>3.4722222222222224E-2</v>
      </c>
      <c r="K34" s="195">
        <v>205</v>
      </c>
      <c r="L34" s="195">
        <v>38</v>
      </c>
      <c r="M34" s="195">
        <v>15</v>
      </c>
      <c r="N34" s="195">
        <v>38</v>
      </c>
      <c r="O34" s="40">
        <v>2264.9699999999998</v>
      </c>
      <c r="P34" s="196"/>
      <c r="R34" s="4"/>
    </row>
    <row r="35" spans="1:22">
      <c r="A35" s="78">
        <f t="shared" si="4"/>
        <v>27</v>
      </c>
      <c r="B35" s="74">
        <f t="shared" si="5"/>
        <v>46161</v>
      </c>
      <c r="C35" s="190" t="s">
        <v>348</v>
      </c>
      <c r="D35" s="190" t="s">
        <v>350</v>
      </c>
      <c r="E35" s="20">
        <v>46160</v>
      </c>
      <c r="F35" s="165" t="s">
        <v>131</v>
      </c>
      <c r="G35" s="22">
        <v>46161</v>
      </c>
      <c r="H35" s="23">
        <v>3.4722222222222224E-2</v>
      </c>
      <c r="I35" s="22">
        <v>46161</v>
      </c>
      <c r="J35" s="23">
        <v>0.44791666666666669</v>
      </c>
      <c r="K35" s="195">
        <v>165</v>
      </c>
      <c r="L35" s="195">
        <v>38</v>
      </c>
      <c r="M35" s="195">
        <v>15</v>
      </c>
      <c r="N35" s="195">
        <v>38</v>
      </c>
      <c r="O35" s="40">
        <v>2672.98</v>
      </c>
      <c r="P35" s="196"/>
      <c r="R35" s="4"/>
    </row>
    <row r="36" spans="1:22">
      <c r="A36" s="78">
        <f t="shared" si="4"/>
        <v>28</v>
      </c>
      <c r="B36" s="74">
        <f t="shared" si="5"/>
        <v>46161</v>
      </c>
      <c r="C36" s="190" t="s">
        <v>349</v>
      </c>
      <c r="D36" s="190" t="s">
        <v>351</v>
      </c>
      <c r="E36" s="20">
        <v>46160</v>
      </c>
      <c r="F36" s="165" t="s">
        <v>131</v>
      </c>
      <c r="G36" s="22">
        <v>46161</v>
      </c>
      <c r="H36" s="23">
        <v>0.44791666666666669</v>
      </c>
      <c r="I36" s="22">
        <v>46161</v>
      </c>
      <c r="J36" s="23">
        <v>0.88124999999999998</v>
      </c>
      <c r="K36" s="195">
        <v>190</v>
      </c>
      <c r="L36" s="195">
        <v>38</v>
      </c>
      <c r="M36" s="195">
        <v>20</v>
      </c>
      <c r="N36" s="195">
        <v>38</v>
      </c>
      <c r="O36" s="40">
        <v>2679.3</v>
      </c>
      <c r="P36" s="196"/>
      <c r="R36" s="4"/>
      <c r="U36" s="4"/>
    </row>
    <row r="37" spans="1:22">
      <c r="A37" s="78">
        <f t="shared" si="4"/>
        <v>29</v>
      </c>
      <c r="B37" s="74">
        <f t="shared" si="5"/>
        <v>46162</v>
      </c>
      <c r="C37" s="190" t="s">
        <v>358</v>
      </c>
      <c r="D37" s="190" t="s">
        <v>355</v>
      </c>
      <c r="E37" s="20">
        <v>46161</v>
      </c>
      <c r="F37" s="165" t="s">
        <v>131</v>
      </c>
      <c r="G37" s="22">
        <v>46161</v>
      </c>
      <c r="H37" s="23">
        <v>0.88124999999999998</v>
      </c>
      <c r="I37" s="22">
        <v>46162</v>
      </c>
      <c r="J37" s="23">
        <v>0.3347222222222222</v>
      </c>
      <c r="K37" s="195">
        <v>190</v>
      </c>
      <c r="L37" s="195">
        <v>38</v>
      </c>
      <c r="M37" s="195">
        <v>15</v>
      </c>
      <c r="N37" s="195">
        <v>38</v>
      </c>
      <c r="O37" s="40">
        <v>2511.6999999999998</v>
      </c>
      <c r="P37" s="196"/>
      <c r="R37" s="4"/>
      <c r="U37" s="4"/>
      <c r="V37" s="40"/>
    </row>
    <row r="38" spans="1:22">
      <c r="A38" s="78">
        <f t="shared" si="4"/>
        <v>30</v>
      </c>
      <c r="B38" s="74">
        <f t="shared" ref="B38:B43" si="6">I38</f>
        <v>46162</v>
      </c>
      <c r="C38" s="190" t="s">
        <v>359</v>
      </c>
      <c r="D38" s="190" t="s">
        <v>356</v>
      </c>
      <c r="E38" s="20">
        <v>46161</v>
      </c>
      <c r="F38" s="165" t="s">
        <v>131</v>
      </c>
      <c r="G38" s="22">
        <v>46162</v>
      </c>
      <c r="H38" s="23">
        <v>0.3347222222222222</v>
      </c>
      <c r="I38" s="22">
        <v>46162</v>
      </c>
      <c r="J38" s="23">
        <v>0.80069444444444438</v>
      </c>
      <c r="K38" s="195">
        <v>180</v>
      </c>
      <c r="L38" s="195">
        <v>38</v>
      </c>
      <c r="M38" s="195">
        <v>20</v>
      </c>
      <c r="N38" s="195">
        <v>38</v>
      </c>
      <c r="O38" s="40">
        <v>2812.19</v>
      </c>
      <c r="P38" s="196"/>
      <c r="R38" s="4"/>
      <c r="U38" s="4"/>
      <c r="V38" s="40"/>
    </row>
    <row r="39" spans="1:22">
      <c r="A39" s="78">
        <f t="shared" si="4"/>
        <v>31</v>
      </c>
      <c r="B39" s="74">
        <f t="shared" si="6"/>
        <v>46163</v>
      </c>
      <c r="C39" s="190" t="s">
        <v>360</v>
      </c>
      <c r="D39" s="190" t="s">
        <v>357</v>
      </c>
      <c r="E39" s="20">
        <v>46162</v>
      </c>
      <c r="F39" s="165" t="s">
        <v>131</v>
      </c>
      <c r="G39" s="22">
        <v>46162</v>
      </c>
      <c r="H39" s="23">
        <v>0.80069444444444438</v>
      </c>
      <c r="I39" s="22">
        <v>46163</v>
      </c>
      <c r="J39" s="23">
        <v>0.26180555555555557</v>
      </c>
      <c r="K39" s="195">
        <v>190</v>
      </c>
      <c r="L39" s="195">
        <v>38</v>
      </c>
      <c r="M39" s="195">
        <v>20</v>
      </c>
      <c r="N39" s="195">
        <v>38</v>
      </c>
      <c r="O39" s="40">
        <v>2799.46</v>
      </c>
      <c r="P39" s="196"/>
      <c r="R39" s="4"/>
      <c r="U39" s="4"/>
      <c r="V39" s="40"/>
    </row>
    <row r="40" spans="1:22">
      <c r="A40" s="78">
        <f t="shared" si="4"/>
        <v>32</v>
      </c>
      <c r="B40" s="74">
        <f t="shared" si="6"/>
        <v>46163</v>
      </c>
      <c r="C40" s="190" t="s">
        <v>255</v>
      </c>
      <c r="D40" s="190" t="s">
        <v>364</v>
      </c>
      <c r="E40" s="20">
        <v>46162</v>
      </c>
      <c r="F40" s="165" t="s">
        <v>131</v>
      </c>
      <c r="G40" s="22">
        <v>46163</v>
      </c>
      <c r="H40" s="23">
        <v>0.26180555555555557</v>
      </c>
      <c r="I40" s="22">
        <v>46163</v>
      </c>
      <c r="J40" s="23">
        <v>0.68888888888888899</v>
      </c>
      <c r="K40" s="195">
        <v>180</v>
      </c>
      <c r="L40" s="195">
        <v>38</v>
      </c>
      <c r="M40" s="195">
        <v>20</v>
      </c>
      <c r="N40" s="195">
        <v>38</v>
      </c>
      <c r="O40" s="40">
        <v>2847.42</v>
      </c>
      <c r="P40" s="196"/>
      <c r="R40" s="4"/>
      <c r="U40" s="4"/>
      <c r="V40" s="40"/>
    </row>
    <row r="41" spans="1:22">
      <c r="A41" s="78">
        <f t="shared" si="4"/>
        <v>33</v>
      </c>
      <c r="B41" s="74">
        <f t="shared" si="6"/>
        <v>46164</v>
      </c>
      <c r="C41" s="190" t="s">
        <v>358</v>
      </c>
      <c r="D41" s="190" t="s">
        <v>365</v>
      </c>
      <c r="E41" s="20">
        <v>46162</v>
      </c>
      <c r="F41" s="165" t="s">
        <v>131</v>
      </c>
      <c r="G41" s="22">
        <v>46163</v>
      </c>
      <c r="H41" s="23">
        <v>0.68888888888888899</v>
      </c>
      <c r="I41" s="22">
        <v>46164</v>
      </c>
      <c r="J41" s="23">
        <v>0.18472222222222223</v>
      </c>
      <c r="K41" s="195">
        <v>190</v>
      </c>
      <c r="L41" s="195">
        <v>38</v>
      </c>
      <c r="M41" s="195">
        <v>20</v>
      </c>
      <c r="N41" s="195">
        <v>38</v>
      </c>
      <c r="O41" s="40">
        <v>2895.04</v>
      </c>
      <c r="P41" s="196"/>
      <c r="R41" s="4"/>
      <c r="U41" s="4"/>
      <c r="V41" s="40"/>
    </row>
    <row r="42" spans="1:22">
      <c r="A42" s="78">
        <f t="shared" si="4"/>
        <v>34</v>
      </c>
      <c r="B42" s="74">
        <f t="shared" si="6"/>
        <v>46164</v>
      </c>
      <c r="C42" s="190" t="s">
        <v>279</v>
      </c>
      <c r="D42" s="190" t="s">
        <v>371</v>
      </c>
      <c r="E42" s="20">
        <v>46163</v>
      </c>
      <c r="F42" s="165" t="s">
        <v>131</v>
      </c>
      <c r="G42" s="22">
        <v>46164</v>
      </c>
      <c r="H42" s="23">
        <v>0.18472222222222223</v>
      </c>
      <c r="I42" s="22">
        <v>46164</v>
      </c>
      <c r="J42" s="23">
        <v>0.6</v>
      </c>
      <c r="K42" s="195">
        <v>190</v>
      </c>
      <c r="L42" s="195">
        <v>38</v>
      </c>
      <c r="M42" s="195">
        <v>20</v>
      </c>
      <c r="N42" s="195">
        <v>38</v>
      </c>
      <c r="O42" s="40">
        <v>2292.2600000000002</v>
      </c>
      <c r="P42" s="196"/>
      <c r="R42" s="4"/>
      <c r="U42" s="4"/>
      <c r="V42" s="40"/>
    </row>
    <row r="43" spans="1:22">
      <c r="A43" s="78">
        <f t="shared" si="4"/>
        <v>35</v>
      </c>
      <c r="B43" s="74">
        <f t="shared" si="6"/>
        <v>46165</v>
      </c>
      <c r="C43" s="190" t="s">
        <v>310</v>
      </c>
      <c r="D43" s="190" t="s">
        <v>372</v>
      </c>
      <c r="E43" s="20">
        <v>46163</v>
      </c>
      <c r="F43" s="165" t="s">
        <v>131</v>
      </c>
      <c r="G43" s="22">
        <v>46164</v>
      </c>
      <c r="H43" s="23">
        <v>0.6</v>
      </c>
      <c r="I43" s="22">
        <v>46165</v>
      </c>
      <c r="J43" s="23">
        <v>8.1250000000000003E-2</v>
      </c>
      <c r="K43" s="195">
        <v>190</v>
      </c>
      <c r="L43" s="195">
        <v>38</v>
      </c>
      <c r="M43" s="195">
        <v>25</v>
      </c>
      <c r="N43" s="195">
        <v>38</v>
      </c>
      <c r="O43" s="40">
        <v>2531.19</v>
      </c>
      <c r="P43" s="196"/>
      <c r="R43" s="4"/>
      <c r="U43" s="4"/>
      <c r="V43" s="40"/>
    </row>
    <row r="44" spans="1:22">
      <c r="A44" s="78">
        <f t="shared" ref="A44:A54" si="7">A31+1</f>
        <v>24</v>
      </c>
      <c r="B44" s="74">
        <f t="shared" ref="B44:B54" si="8">I44</f>
        <v>46165</v>
      </c>
      <c r="C44" s="190" t="s">
        <v>278</v>
      </c>
      <c r="D44" s="190" t="s">
        <v>381</v>
      </c>
      <c r="E44" s="20">
        <v>46164</v>
      </c>
      <c r="F44" s="165" t="s">
        <v>131</v>
      </c>
      <c r="G44" s="22">
        <v>46165</v>
      </c>
      <c r="H44" s="23">
        <v>8.1250000000000003E-2</v>
      </c>
      <c r="I44" s="22">
        <v>46165</v>
      </c>
      <c r="J44" s="23">
        <v>0.59652777777777777</v>
      </c>
      <c r="K44" s="195">
        <v>180</v>
      </c>
      <c r="L44" s="195">
        <v>38</v>
      </c>
      <c r="M44" s="195">
        <v>20</v>
      </c>
      <c r="N44" s="195">
        <v>38</v>
      </c>
      <c r="O44" s="40">
        <v>2833.85</v>
      </c>
      <c r="P44" s="196"/>
      <c r="R44" s="4"/>
      <c r="U44" s="4"/>
      <c r="V44" s="40"/>
    </row>
    <row r="45" spans="1:22">
      <c r="A45" s="78">
        <f t="shared" si="7"/>
        <v>25</v>
      </c>
      <c r="B45" s="74">
        <f t="shared" si="8"/>
        <v>46167</v>
      </c>
      <c r="C45" s="190" t="s">
        <v>303</v>
      </c>
      <c r="D45" s="190" t="s">
        <v>388</v>
      </c>
      <c r="E45" s="20">
        <v>46164</v>
      </c>
      <c r="F45" s="165" t="s">
        <v>131</v>
      </c>
      <c r="G45" s="22">
        <v>46166</v>
      </c>
      <c r="H45" s="23">
        <v>0.875</v>
      </c>
      <c r="I45" s="22">
        <v>46167</v>
      </c>
      <c r="J45" s="23">
        <v>0.3125</v>
      </c>
      <c r="K45" s="195">
        <v>180</v>
      </c>
      <c r="L45" s="195">
        <v>38</v>
      </c>
      <c r="M45" s="195">
        <v>20</v>
      </c>
      <c r="N45" s="195">
        <v>38</v>
      </c>
      <c r="O45" s="40">
        <v>2720.32</v>
      </c>
      <c r="P45" s="196"/>
      <c r="R45" s="4"/>
      <c r="U45" s="4"/>
      <c r="V45" s="40"/>
    </row>
    <row r="46" spans="1:22">
      <c r="A46" s="78">
        <f t="shared" si="7"/>
        <v>26</v>
      </c>
      <c r="B46" s="74">
        <f t="shared" si="8"/>
        <v>46167</v>
      </c>
      <c r="C46" s="190" t="s">
        <v>279</v>
      </c>
      <c r="D46" s="190" t="s">
        <v>389</v>
      </c>
      <c r="E46" s="20">
        <v>46165</v>
      </c>
      <c r="F46" s="165" t="s">
        <v>131</v>
      </c>
      <c r="G46" s="22">
        <v>46167</v>
      </c>
      <c r="H46" s="23">
        <v>0.3125</v>
      </c>
      <c r="I46" s="22">
        <v>46167</v>
      </c>
      <c r="J46" s="23">
        <v>0.75</v>
      </c>
      <c r="K46" s="195">
        <v>180</v>
      </c>
      <c r="L46" s="195">
        <v>38</v>
      </c>
      <c r="M46" s="195">
        <v>20</v>
      </c>
      <c r="N46" s="195">
        <v>38</v>
      </c>
      <c r="O46" s="40">
        <v>2661.93</v>
      </c>
      <c r="P46" s="196"/>
      <c r="R46" s="4"/>
      <c r="U46" s="4"/>
      <c r="V46" s="40"/>
    </row>
    <row r="47" spans="1:22">
      <c r="A47" s="78">
        <f t="shared" si="7"/>
        <v>27</v>
      </c>
      <c r="B47" s="74">
        <f t="shared" si="8"/>
        <v>46168</v>
      </c>
      <c r="C47" s="190" t="s">
        <v>297</v>
      </c>
      <c r="D47" s="190" t="s">
        <v>390</v>
      </c>
      <c r="E47" s="20">
        <v>46166</v>
      </c>
      <c r="F47" s="165" t="s">
        <v>131</v>
      </c>
      <c r="G47" s="22">
        <v>46167</v>
      </c>
      <c r="H47" s="23">
        <v>0.75</v>
      </c>
      <c r="I47" s="22">
        <v>46168</v>
      </c>
      <c r="J47" s="23">
        <v>0.28055555555555556</v>
      </c>
      <c r="K47" s="195">
        <v>190</v>
      </c>
      <c r="L47" s="195">
        <v>38</v>
      </c>
      <c r="M47" s="195">
        <v>20</v>
      </c>
      <c r="N47" s="195">
        <v>38</v>
      </c>
      <c r="O47" s="617">
        <v>2402.37</v>
      </c>
      <c r="P47" s="196"/>
      <c r="R47" s="4"/>
      <c r="U47" s="4"/>
      <c r="V47" s="40"/>
    </row>
    <row r="48" spans="1:22">
      <c r="A48" s="78">
        <f t="shared" si="7"/>
        <v>28</v>
      </c>
      <c r="B48" s="74">
        <f t="shared" si="8"/>
        <v>46168</v>
      </c>
      <c r="C48" s="190" t="s">
        <v>395</v>
      </c>
      <c r="D48" s="190" t="s">
        <v>393</v>
      </c>
      <c r="E48" s="20">
        <v>46167</v>
      </c>
      <c r="F48" s="165" t="s">
        <v>131</v>
      </c>
      <c r="G48" s="22">
        <v>46168</v>
      </c>
      <c r="H48" s="23">
        <v>0.28055555555555556</v>
      </c>
      <c r="I48" s="22">
        <v>46168</v>
      </c>
      <c r="J48" s="609">
        <v>0.73263888888888884</v>
      </c>
      <c r="K48" s="195">
        <v>190</v>
      </c>
      <c r="L48" s="195">
        <v>38</v>
      </c>
      <c r="M48" s="195">
        <v>20</v>
      </c>
      <c r="N48" s="195">
        <v>38</v>
      </c>
      <c r="O48" s="40">
        <v>2559.02</v>
      </c>
      <c r="P48" s="196"/>
      <c r="R48" s="4"/>
      <c r="U48" s="4"/>
      <c r="V48" s="40"/>
    </row>
    <row r="49" spans="1:22">
      <c r="A49" s="78">
        <f t="shared" si="7"/>
        <v>29</v>
      </c>
      <c r="B49" s="74">
        <f t="shared" si="8"/>
        <v>46171</v>
      </c>
      <c r="C49" s="190" t="s">
        <v>279</v>
      </c>
      <c r="D49" s="190" t="s">
        <v>394</v>
      </c>
      <c r="E49" s="20">
        <v>46168</v>
      </c>
      <c r="F49" s="165" t="s">
        <v>131</v>
      </c>
      <c r="G49" s="22">
        <v>46168</v>
      </c>
      <c r="H49" s="609">
        <v>0.73263888888888884</v>
      </c>
      <c r="I49" s="22">
        <v>46171</v>
      </c>
      <c r="J49" s="23">
        <v>0.23958333333333334</v>
      </c>
      <c r="K49" s="195">
        <v>200</v>
      </c>
      <c r="L49" s="195">
        <v>30</v>
      </c>
      <c r="M49" s="195">
        <v>15</v>
      </c>
      <c r="N49" s="195">
        <v>30</v>
      </c>
      <c r="O49" s="40">
        <v>2542.25</v>
      </c>
      <c r="P49" s="196"/>
      <c r="R49" s="4"/>
      <c r="U49" s="4"/>
      <c r="V49" s="40"/>
    </row>
    <row r="50" spans="1:22">
      <c r="A50" s="78">
        <f t="shared" si="7"/>
        <v>30</v>
      </c>
      <c r="B50" s="74">
        <f t="shared" si="8"/>
        <v>46171</v>
      </c>
      <c r="C50" s="190" t="s">
        <v>360</v>
      </c>
      <c r="D50" s="190" t="s">
        <v>399</v>
      </c>
      <c r="E50" s="20">
        <v>46168</v>
      </c>
      <c r="F50" s="165" t="s">
        <v>131</v>
      </c>
      <c r="G50" s="22">
        <v>46171</v>
      </c>
      <c r="H50" s="23">
        <v>0.23958333333333334</v>
      </c>
      <c r="I50" s="22">
        <v>46171</v>
      </c>
      <c r="J50" s="23">
        <v>0.69444444444444453</v>
      </c>
      <c r="K50" s="195">
        <v>185</v>
      </c>
      <c r="L50" s="195">
        <v>38</v>
      </c>
      <c r="M50" s="195">
        <v>20</v>
      </c>
      <c r="N50" s="195">
        <v>38</v>
      </c>
      <c r="O50" s="40">
        <v>2624.22</v>
      </c>
      <c r="P50" s="196"/>
      <c r="R50" s="4"/>
      <c r="U50" s="4"/>
      <c r="V50" s="40"/>
    </row>
    <row r="51" spans="1:22">
      <c r="A51" s="78">
        <f t="shared" si="7"/>
        <v>31</v>
      </c>
      <c r="B51" s="74">
        <f t="shared" si="8"/>
        <v>46172</v>
      </c>
      <c r="C51" s="611" t="s">
        <v>278</v>
      </c>
      <c r="D51" s="190" t="s">
        <v>410</v>
      </c>
      <c r="E51" s="20">
        <v>46171</v>
      </c>
      <c r="F51" s="165" t="s">
        <v>131</v>
      </c>
      <c r="G51" s="22">
        <v>46171</v>
      </c>
      <c r="H51" s="23">
        <v>0.69444444444444453</v>
      </c>
      <c r="I51" s="22">
        <v>46172</v>
      </c>
      <c r="J51" s="23">
        <v>0.19930555555555554</v>
      </c>
      <c r="K51" s="195">
        <v>200</v>
      </c>
      <c r="L51" s="195">
        <v>38</v>
      </c>
      <c r="M51" s="195">
        <v>20</v>
      </c>
      <c r="N51" s="195">
        <v>38</v>
      </c>
      <c r="O51" s="4">
        <v>2764.81</v>
      </c>
      <c r="P51" s="196"/>
      <c r="R51" s="4"/>
      <c r="U51" s="4"/>
      <c r="V51" s="40"/>
    </row>
    <row r="52" spans="1:22">
      <c r="A52" s="78">
        <f t="shared" si="7"/>
        <v>32</v>
      </c>
      <c r="B52" s="74">
        <f t="shared" si="8"/>
        <v>46172</v>
      </c>
      <c r="C52" s="190" t="s">
        <v>409</v>
      </c>
      <c r="D52" s="190" t="s">
        <v>411</v>
      </c>
      <c r="E52" s="20">
        <v>46171</v>
      </c>
      <c r="F52" s="165" t="s">
        <v>131</v>
      </c>
      <c r="G52" s="22">
        <v>46172</v>
      </c>
      <c r="H52" s="23">
        <v>0.19930555555555554</v>
      </c>
      <c r="I52" s="22">
        <v>46172</v>
      </c>
      <c r="J52" s="23">
        <v>0.65277777777777779</v>
      </c>
      <c r="K52" s="195">
        <v>190</v>
      </c>
      <c r="L52" s="195">
        <v>38</v>
      </c>
      <c r="M52" s="195">
        <v>20</v>
      </c>
      <c r="N52" s="195">
        <v>38</v>
      </c>
      <c r="O52" s="4">
        <v>2555.25</v>
      </c>
      <c r="P52" s="196"/>
      <c r="R52" s="4"/>
      <c r="U52" s="4"/>
      <c r="V52" s="40"/>
    </row>
    <row r="53" spans="1:22">
      <c r="A53" s="78">
        <f t="shared" si="7"/>
        <v>33</v>
      </c>
      <c r="B53" s="74">
        <f t="shared" si="8"/>
        <v>0</v>
      </c>
      <c r="C53" s="190" t="s">
        <v>336</v>
      </c>
      <c r="D53" s="190" t="s">
        <v>412</v>
      </c>
      <c r="E53" s="20">
        <v>46172</v>
      </c>
      <c r="F53" s="165" t="s">
        <v>131</v>
      </c>
      <c r="G53" s="22"/>
      <c r="H53" s="23"/>
      <c r="I53" s="22"/>
      <c r="J53" s="23"/>
      <c r="K53" s="195"/>
      <c r="L53" s="195"/>
      <c r="M53" s="195"/>
      <c r="N53" s="195"/>
      <c r="O53" s="40"/>
      <c r="P53" s="196"/>
      <c r="R53" s="4">
        <v>2697.35</v>
      </c>
      <c r="U53" s="4"/>
      <c r="V53" s="40"/>
    </row>
    <row r="54" spans="1:22" ht="15" thickBot="1">
      <c r="A54" s="78">
        <f t="shared" si="7"/>
        <v>34</v>
      </c>
      <c r="B54" s="74">
        <f t="shared" si="8"/>
        <v>0</v>
      </c>
      <c r="C54" s="190" t="s">
        <v>297</v>
      </c>
      <c r="D54" s="190" t="s">
        <v>416</v>
      </c>
      <c r="E54" s="20">
        <v>46172</v>
      </c>
      <c r="F54" s="165" t="s">
        <v>131</v>
      </c>
      <c r="G54" s="22"/>
      <c r="H54" s="23"/>
      <c r="I54" s="22"/>
      <c r="J54" s="23"/>
      <c r="K54" s="195"/>
      <c r="L54" s="195"/>
      <c r="M54" s="195"/>
      <c r="N54" s="195"/>
      <c r="O54" s="40"/>
      <c r="P54" s="196"/>
      <c r="R54" s="4"/>
      <c r="U54" s="4"/>
      <c r="V54" s="40"/>
    </row>
    <row r="55" spans="1:22" ht="15.6" thickTop="1" thickBot="1">
      <c r="A55" s="24" t="s">
        <v>7</v>
      </c>
      <c r="B55" s="25"/>
      <c r="C55" s="25"/>
      <c r="D55" s="25"/>
      <c r="E55" s="25"/>
      <c r="F55" s="25"/>
      <c r="G55" s="25"/>
      <c r="H55" s="27"/>
      <c r="I55" s="25"/>
      <c r="J55" s="27"/>
      <c r="K55" s="27"/>
      <c r="L55" s="27"/>
      <c r="M55" s="42"/>
      <c r="N55" s="42"/>
      <c r="O55" s="43">
        <f>SUM(O8:O54)</f>
        <v>118658.95</v>
      </c>
      <c r="P55" s="198"/>
    </row>
  </sheetData>
  <autoFilter ref="A1:P54" xr:uid="{00000000-0009-0000-0000-000036000000}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 xr:uid="{00000000-0004-0000-3600-000000000000}"/>
  </hyperlinks>
  <pageMargins left="0.7" right="0.7" top="0.75" bottom="0.75" header="0.3" footer="0.3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50"/>
  <sheetViews>
    <sheetView zoomScale="85" zoomScaleNormal="85" workbookViewId="0">
      <pane xSplit="2" ySplit="7" topLeftCell="C30" activePane="bottomRight" state="frozen"/>
      <selection pane="topRight"/>
      <selection pane="bottomLeft"/>
      <selection pane="bottomRight" activeCell="M41" sqref="M41"/>
    </sheetView>
  </sheetViews>
  <sheetFormatPr defaultColWidth="9.109375" defaultRowHeight="14.4"/>
  <cols>
    <col min="1" max="1" width="9.109375" style="1"/>
    <col min="2" max="2" width="10.88671875" style="179" customWidth="1"/>
    <col min="3" max="3" width="19.109375" style="1" customWidth="1"/>
    <col min="4" max="4" width="9.109375" style="1"/>
    <col min="5" max="5" width="7.6640625" style="1" customWidth="1"/>
    <col min="6" max="6" width="9.109375" style="1"/>
    <col min="7" max="7" width="7.6640625" style="1" customWidth="1"/>
    <col min="8" max="10" width="9.109375" style="1"/>
    <col min="11" max="11" width="15.6640625" style="4" customWidth="1"/>
    <col min="12" max="12" width="12.6640625" style="69" customWidth="1"/>
    <col min="13" max="13" width="12.109375" style="4" customWidth="1"/>
    <col min="14" max="14" width="15.33203125" style="1" customWidth="1"/>
    <col min="15" max="15" width="11.88671875" style="1" customWidth="1"/>
    <col min="16" max="16" width="65" style="1" customWidth="1"/>
    <col min="17" max="16384" width="9.109375" style="1"/>
  </cols>
  <sheetData>
    <row r="1" spans="1:16">
      <c r="E1" s="146" t="s">
        <v>195</v>
      </c>
      <c r="G1" s="9"/>
      <c r="H1" s="9"/>
      <c r="I1" s="9"/>
      <c r="J1" s="9"/>
      <c r="K1" s="183"/>
      <c r="L1" s="184"/>
      <c r="M1" s="183"/>
      <c r="N1" s="9"/>
      <c r="O1" s="9"/>
      <c r="P1" s="9"/>
    </row>
    <row r="2" spans="1:16">
      <c r="E2" s="146" t="s">
        <v>196</v>
      </c>
      <c r="G2" s="9"/>
      <c r="H2" s="9"/>
      <c r="I2" s="9"/>
      <c r="J2" s="9"/>
      <c r="K2" s="54" t="s">
        <v>197</v>
      </c>
      <c r="L2" s="185"/>
      <c r="M2" s="186">
        <f>SUM(M8:M37)</f>
        <v>23228.706999999937</v>
      </c>
      <c r="N2" s="9"/>
      <c r="O2" s="9"/>
      <c r="P2" s="98" t="s">
        <v>147</v>
      </c>
    </row>
    <row r="3" spans="1:16">
      <c r="E3" s="147" t="str">
        <f>IDP!C3</f>
        <v>Bulan Mei 2026</v>
      </c>
      <c r="G3" s="9"/>
      <c r="H3" s="9"/>
      <c r="I3" s="9"/>
      <c r="J3" s="9"/>
      <c r="K3" s="183"/>
      <c r="L3" s="184"/>
      <c r="M3" s="183"/>
      <c r="N3" s="9"/>
      <c r="O3" s="9"/>
      <c r="P3" s="9"/>
    </row>
    <row r="4" spans="1:16">
      <c r="B4" s="9"/>
      <c r="C4" s="9"/>
      <c r="D4" s="9"/>
      <c r="E4" s="148">
        <f>IDP!C4</f>
        <v>46143</v>
      </c>
      <c r="F4" s="9"/>
      <c r="G4" s="9"/>
      <c r="H4" s="9"/>
      <c r="I4" s="9"/>
      <c r="J4" s="9"/>
      <c r="K4" s="183"/>
      <c r="L4" s="184"/>
      <c r="M4" s="183"/>
      <c r="N4" s="9"/>
      <c r="O4" s="9"/>
      <c r="P4" s="9"/>
    </row>
    <row r="5" spans="1:16" ht="15" customHeight="1">
      <c r="A5" s="747" t="s">
        <v>198</v>
      </c>
      <c r="B5" s="747" t="s">
        <v>199</v>
      </c>
      <c r="C5" s="565"/>
      <c r="D5" s="750" t="s">
        <v>200</v>
      </c>
      <c r="E5" s="742" t="s">
        <v>190</v>
      </c>
      <c r="F5" s="743"/>
      <c r="G5" s="743"/>
      <c r="H5" s="744"/>
      <c r="I5" s="762" t="s">
        <v>201</v>
      </c>
      <c r="J5" s="763"/>
      <c r="K5" s="766" t="s">
        <v>152</v>
      </c>
      <c r="L5" s="767"/>
      <c r="M5" s="753" t="s">
        <v>202</v>
      </c>
      <c r="N5" s="756" t="s">
        <v>151</v>
      </c>
      <c r="O5" s="756" t="s">
        <v>203</v>
      </c>
      <c r="P5" s="759" t="s">
        <v>155</v>
      </c>
    </row>
    <row r="6" spans="1:16" ht="32.25" customHeight="1">
      <c r="A6" s="748"/>
      <c r="B6" s="748"/>
      <c r="C6" s="566" t="s">
        <v>226</v>
      </c>
      <c r="D6" s="751"/>
      <c r="E6" s="745" t="s">
        <v>204</v>
      </c>
      <c r="F6" s="746"/>
      <c r="G6" s="745" t="s">
        <v>150</v>
      </c>
      <c r="H6" s="746"/>
      <c r="I6" s="764"/>
      <c r="J6" s="765"/>
      <c r="K6" s="768"/>
      <c r="L6" s="769"/>
      <c r="M6" s="754"/>
      <c r="N6" s="757"/>
      <c r="O6" s="757"/>
      <c r="P6" s="760"/>
    </row>
    <row r="7" spans="1:16" ht="15.75" customHeight="1" thickBot="1">
      <c r="A7" s="749"/>
      <c r="B7" s="749"/>
      <c r="C7" s="567"/>
      <c r="D7" s="752"/>
      <c r="E7" s="110" t="s">
        <v>108</v>
      </c>
      <c r="F7" s="110" t="s">
        <v>156</v>
      </c>
      <c r="G7" s="110" t="s">
        <v>108</v>
      </c>
      <c r="H7" s="110" t="s">
        <v>156</v>
      </c>
      <c r="I7" s="110" t="s">
        <v>149</v>
      </c>
      <c r="J7" s="110" t="s">
        <v>205</v>
      </c>
      <c r="K7" s="128" t="s">
        <v>149</v>
      </c>
      <c r="L7" s="187" t="s">
        <v>205</v>
      </c>
      <c r="M7" s="755"/>
      <c r="N7" s="758"/>
      <c r="O7" s="758"/>
      <c r="P7" s="761"/>
    </row>
    <row r="8" spans="1:16" ht="15" thickTop="1">
      <c r="A8" s="179">
        <f>A7+1</f>
        <v>1</v>
      </c>
      <c r="B8" s="588">
        <f>G8</f>
        <v>46143</v>
      </c>
      <c r="C8" s="585" t="s">
        <v>263</v>
      </c>
      <c r="D8" s="576" t="s">
        <v>235</v>
      </c>
      <c r="E8" s="22">
        <v>46142</v>
      </c>
      <c r="F8" s="118">
        <v>0.5</v>
      </c>
      <c r="G8" s="22">
        <v>46143</v>
      </c>
      <c r="H8" s="118">
        <v>0.5</v>
      </c>
      <c r="I8" s="180">
        <v>170</v>
      </c>
      <c r="J8" s="180">
        <v>15</v>
      </c>
      <c r="K8" s="133">
        <v>919706.62600000005</v>
      </c>
      <c r="L8" s="136">
        <v>920509.21299999999</v>
      </c>
      <c r="M8" s="133">
        <f>L8-K8</f>
        <v>802.58699999994133</v>
      </c>
      <c r="N8" s="155">
        <f t="shared" ref="N8" si="0">IFERROR(((G8-E8+H8-F8)),"")</f>
        <v>1</v>
      </c>
      <c r="O8" s="156">
        <f t="shared" ref="O8" si="1">M8/24</f>
        <v>33.441124999997555</v>
      </c>
      <c r="P8" s="142"/>
    </row>
    <row r="9" spans="1:16">
      <c r="A9" s="179">
        <f t="shared" ref="A9:A43" si="2">A8+1</f>
        <v>2</v>
      </c>
      <c r="B9" s="589">
        <f t="shared" ref="B9:B17" si="3">G9</f>
        <v>46144</v>
      </c>
      <c r="C9" s="586" t="s">
        <v>264</v>
      </c>
      <c r="D9" s="576" t="s">
        <v>206</v>
      </c>
      <c r="E9" s="22">
        <v>46143</v>
      </c>
      <c r="F9" s="118">
        <v>0.1875</v>
      </c>
      <c r="G9" s="22">
        <v>46144</v>
      </c>
      <c r="H9" s="118">
        <v>0.5625</v>
      </c>
      <c r="I9" s="180">
        <v>150</v>
      </c>
      <c r="J9" s="180">
        <v>15</v>
      </c>
      <c r="K9" s="136">
        <f>L8</f>
        <v>920509.21299999999</v>
      </c>
      <c r="L9" s="136">
        <v>921186.11499999999</v>
      </c>
      <c r="M9" s="133">
        <f>L9-K9</f>
        <v>676.90200000000186</v>
      </c>
      <c r="N9" s="155">
        <f t="shared" ref="N9" si="4">IFERROR(((G9-E9+H9-F9)),"")</f>
        <v>1.375</v>
      </c>
      <c r="O9" s="156">
        <f t="shared" ref="O9" si="5">M9/24</f>
        <v>28.204250000000076</v>
      </c>
      <c r="P9" s="142"/>
    </row>
    <row r="10" spans="1:16">
      <c r="A10" s="179">
        <f t="shared" si="2"/>
        <v>3</v>
      </c>
      <c r="B10" s="589">
        <f t="shared" si="3"/>
        <v>46146</v>
      </c>
      <c r="C10" s="586" t="s">
        <v>265</v>
      </c>
      <c r="D10" s="576" t="s">
        <v>207</v>
      </c>
      <c r="E10" s="22">
        <v>46144</v>
      </c>
      <c r="F10" s="118">
        <v>0.5625</v>
      </c>
      <c r="G10" s="22">
        <v>46146</v>
      </c>
      <c r="H10" s="118">
        <v>0.4375</v>
      </c>
      <c r="I10" s="180">
        <v>165</v>
      </c>
      <c r="J10" s="180">
        <v>15</v>
      </c>
      <c r="K10" s="136">
        <f t="shared" ref="K10:K43" si="6">L9</f>
        <v>921186.11499999999</v>
      </c>
      <c r="L10" s="136">
        <v>921921.66500000004</v>
      </c>
      <c r="M10" s="133">
        <f>L10-K10</f>
        <v>735.55000000004657</v>
      </c>
      <c r="N10" s="155">
        <f t="shared" ref="N10" si="7">IFERROR(((G10-E10+H10-F10)),"")</f>
        <v>1.875</v>
      </c>
      <c r="O10" s="156">
        <f t="shared" ref="O10" si="8">M10/24</f>
        <v>30.647916666668607</v>
      </c>
      <c r="P10" s="142"/>
    </row>
    <row r="11" spans="1:16">
      <c r="A11" s="179">
        <f t="shared" si="2"/>
        <v>4</v>
      </c>
      <c r="B11" s="589">
        <f t="shared" si="3"/>
        <v>46146</v>
      </c>
      <c r="C11" s="586" t="s">
        <v>266</v>
      </c>
      <c r="D11" s="576" t="s">
        <v>248</v>
      </c>
      <c r="E11" s="22">
        <v>46146</v>
      </c>
      <c r="F11" s="118">
        <v>0.4375</v>
      </c>
      <c r="G11" s="22">
        <v>46146</v>
      </c>
      <c r="H11" s="564">
        <v>0.89583333333333337</v>
      </c>
      <c r="I11" s="180">
        <v>200</v>
      </c>
      <c r="J11" s="180">
        <v>15</v>
      </c>
      <c r="K11" s="136">
        <f t="shared" si="6"/>
        <v>921921.66500000004</v>
      </c>
      <c r="L11" s="136">
        <v>922794.52099999995</v>
      </c>
      <c r="M11" s="133">
        <f t="shared" ref="M11:M12" si="9">L11-K11</f>
        <v>872.85599999991246</v>
      </c>
      <c r="N11" s="155">
        <f t="shared" ref="N11:N12" si="10">IFERROR(((G11-E11+H11-F11)),"")</f>
        <v>0.45833333333333337</v>
      </c>
      <c r="O11" s="156">
        <f t="shared" ref="O11:O12" si="11">M11/24</f>
        <v>36.368999999996355</v>
      </c>
      <c r="P11" s="142"/>
    </row>
    <row r="12" spans="1:16">
      <c r="A12" s="179">
        <f t="shared" si="2"/>
        <v>5</v>
      </c>
      <c r="B12" s="589">
        <f t="shared" si="3"/>
        <v>46147</v>
      </c>
      <c r="C12" s="586" t="s">
        <v>267</v>
      </c>
      <c r="D12" s="577" t="s">
        <v>249</v>
      </c>
      <c r="E12" s="22">
        <v>46146</v>
      </c>
      <c r="F12" s="564">
        <v>0.89583333333333337</v>
      </c>
      <c r="G12" s="22">
        <v>46147</v>
      </c>
      <c r="H12" s="118">
        <v>0.4375</v>
      </c>
      <c r="I12" s="180">
        <v>145</v>
      </c>
      <c r="J12" s="180">
        <v>10</v>
      </c>
      <c r="K12" s="136">
        <f t="shared" si="6"/>
        <v>922794.52099999995</v>
      </c>
      <c r="L12" s="136">
        <v>923463.64500000002</v>
      </c>
      <c r="M12" s="133">
        <f t="shared" si="9"/>
        <v>669.12400000006892</v>
      </c>
      <c r="N12" s="155">
        <f t="shared" si="10"/>
        <v>0.54166666666666663</v>
      </c>
      <c r="O12" s="156">
        <f t="shared" si="11"/>
        <v>27.880166666669538</v>
      </c>
      <c r="P12" s="142"/>
    </row>
    <row r="13" spans="1:16">
      <c r="A13" s="179">
        <f t="shared" si="2"/>
        <v>6</v>
      </c>
      <c r="B13" s="589">
        <f t="shared" si="3"/>
        <v>46147</v>
      </c>
      <c r="C13" s="586" t="s">
        <v>268</v>
      </c>
      <c r="D13" s="576" t="s">
        <v>235</v>
      </c>
      <c r="E13" s="22">
        <v>46147</v>
      </c>
      <c r="F13" s="118">
        <v>0.4375</v>
      </c>
      <c r="G13" s="22">
        <v>46147</v>
      </c>
      <c r="H13" s="118">
        <v>0.95833333333333337</v>
      </c>
      <c r="I13" s="180">
        <v>185</v>
      </c>
      <c r="J13" s="180">
        <v>10</v>
      </c>
      <c r="K13" s="136">
        <f t="shared" si="6"/>
        <v>923463.64500000002</v>
      </c>
      <c r="L13" s="136">
        <v>924337.853</v>
      </c>
      <c r="M13" s="133">
        <f t="shared" ref="M13" si="12">L13-K13</f>
        <v>874.20799999998417</v>
      </c>
      <c r="N13" s="155">
        <f t="shared" ref="N13" si="13">IFERROR(((G13-E13+H13-F13)),"")</f>
        <v>0.52083333333333337</v>
      </c>
      <c r="O13" s="156">
        <f t="shared" ref="O13" si="14">M13/24</f>
        <v>36.425333333332674</v>
      </c>
      <c r="P13" s="142"/>
    </row>
    <row r="14" spans="1:16">
      <c r="A14" s="179">
        <f t="shared" si="2"/>
        <v>7</v>
      </c>
      <c r="B14" s="589">
        <f t="shared" si="3"/>
        <v>46148</v>
      </c>
      <c r="C14" s="586" t="s">
        <v>269</v>
      </c>
      <c r="D14" s="576" t="s">
        <v>248</v>
      </c>
      <c r="E14" s="22">
        <v>46147</v>
      </c>
      <c r="F14" s="118">
        <v>0.95833333333333337</v>
      </c>
      <c r="G14" s="22">
        <v>46148</v>
      </c>
      <c r="H14" s="118">
        <v>0.58333333333333337</v>
      </c>
      <c r="I14" s="180">
        <v>200</v>
      </c>
      <c r="J14" s="180">
        <v>10</v>
      </c>
      <c r="K14" s="136">
        <f t="shared" si="6"/>
        <v>924337.853</v>
      </c>
      <c r="L14" s="136">
        <v>925216.71499999997</v>
      </c>
      <c r="M14" s="133">
        <f t="shared" ref="M14" si="15">L14-K14</f>
        <v>878.86199999996461</v>
      </c>
      <c r="N14" s="155">
        <f t="shared" ref="N14" si="16">IFERROR(((G14-E14+H14-F14)),"")</f>
        <v>0.62500000000000011</v>
      </c>
      <c r="O14" s="156">
        <f t="shared" ref="O14" si="17">M14/24</f>
        <v>36.619249999998523</v>
      </c>
      <c r="P14" s="142"/>
    </row>
    <row r="15" spans="1:16">
      <c r="A15" s="179">
        <f t="shared" si="2"/>
        <v>8</v>
      </c>
      <c r="B15" s="589">
        <f t="shared" si="3"/>
        <v>46149</v>
      </c>
      <c r="C15" s="586" t="s">
        <v>270</v>
      </c>
      <c r="D15" s="578" t="s">
        <v>206</v>
      </c>
      <c r="E15" s="22">
        <v>46148</v>
      </c>
      <c r="F15" s="118">
        <v>0.58333333333333337</v>
      </c>
      <c r="G15" s="22">
        <v>46149</v>
      </c>
      <c r="H15" s="118">
        <v>2.0833333333333332E-2</v>
      </c>
      <c r="I15" s="180">
        <v>150</v>
      </c>
      <c r="J15" s="180">
        <v>15</v>
      </c>
      <c r="K15" s="136">
        <f t="shared" si="6"/>
        <v>925216.71499999997</v>
      </c>
      <c r="L15" s="136">
        <v>925862.00699999998</v>
      </c>
      <c r="M15" s="133">
        <f t="shared" ref="M15:M18" si="18">L15-K15</f>
        <v>645.29200000001583</v>
      </c>
      <c r="N15" s="155">
        <f t="shared" ref="N15:N18" si="19">IFERROR(((G15-E15+H15-F15)),"")</f>
        <v>0.43749999999999989</v>
      </c>
      <c r="O15" s="156">
        <f t="shared" ref="O15:O18" si="20">M15/24</f>
        <v>26.887166666667326</v>
      </c>
      <c r="P15" s="142"/>
    </row>
    <row r="16" spans="1:16">
      <c r="A16" s="179">
        <f t="shared" si="2"/>
        <v>9</v>
      </c>
      <c r="B16" s="589">
        <f t="shared" si="3"/>
        <v>46149</v>
      </c>
      <c r="C16" s="586" t="s">
        <v>275</v>
      </c>
      <c r="D16" s="579" t="s">
        <v>273</v>
      </c>
      <c r="E16" s="22">
        <v>46149</v>
      </c>
      <c r="F16" s="118">
        <v>2.0833333333333332E-2</v>
      </c>
      <c r="G16" s="22">
        <v>46149</v>
      </c>
      <c r="H16" s="118">
        <v>0.55555555555555558</v>
      </c>
      <c r="I16" s="180">
        <v>175</v>
      </c>
      <c r="J16" s="180">
        <v>10</v>
      </c>
      <c r="K16" s="136">
        <f t="shared" si="6"/>
        <v>925862.00699999998</v>
      </c>
      <c r="L16" s="136">
        <v>926637.79</v>
      </c>
      <c r="M16" s="133">
        <f t="shared" si="18"/>
        <v>775.78300000005402</v>
      </c>
      <c r="N16" s="155">
        <f t="shared" si="19"/>
        <v>0.53472222222222221</v>
      </c>
      <c r="O16" s="156">
        <f t="shared" si="20"/>
        <v>32.32429166666892</v>
      </c>
      <c r="P16" s="142"/>
    </row>
    <row r="17" spans="1:16">
      <c r="A17" s="179">
        <f t="shared" si="2"/>
        <v>10</v>
      </c>
      <c r="B17" s="589">
        <f t="shared" si="3"/>
        <v>46150</v>
      </c>
      <c r="C17" s="586" t="s">
        <v>274</v>
      </c>
      <c r="D17" s="579" t="s">
        <v>248</v>
      </c>
      <c r="E17" s="22">
        <v>46149</v>
      </c>
      <c r="F17" s="118">
        <v>0.55555555555555558</v>
      </c>
      <c r="G17" s="22">
        <v>46150</v>
      </c>
      <c r="H17" s="118">
        <v>0.1875</v>
      </c>
      <c r="I17" s="180">
        <v>200</v>
      </c>
      <c r="J17" s="180">
        <v>15</v>
      </c>
      <c r="K17" s="136">
        <f t="shared" si="6"/>
        <v>926637.79</v>
      </c>
      <c r="L17" s="136">
        <v>927475.55599999998</v>
      </c>
      <c r="M17" s="133">
        <f t="shared" si="18"/>
        <v>837.76599999994505</v>
      </c>
      <c r="N17" s="155">
        <f t="shared" si="19"/>
        <v>0.63194444444444442</v>
      </c>
      <c r="O17" s="156">
        <f t="shared" si="20"/>
        <v>34.90691666666438</v>
      </c>
      <c r="P17" s="142"/>
    </row>
    <row r="18" spans="1:16">
      <c r="A18" s="179">
        <f t="shared" si="2"/>
        <v>11</v>
      </c>
      <c r="B18" s="589">
        <f t="shared" ref="B18:B41" si="21">G18</f>
        <v>46150</v>
      </c>
      <c r="C18" s="586" t="s">
        <v>280</v>
      </c>
      <c r="D18" s="578" t="s">
        <v>206</v>
      </c>
      <c r="E18" s="22">
        <v>46150</v>
      </c>
      <c r="F18" s="118">
        <v>0.1875</v>
      </c>
      <c r="G18" s="22">
        <v>46150</v>
      </c>
      <c r="H18" s="118">
        <v>0.69444444444444453</v>
      </c>
      <c r="I18" s="180">
        <v>190</v>
      </c>
      <c r="J18" s="180">
        <v>15</v>
      </c>
      <c r="K18" s="136">
        <f t="shared" si="6"/>
        <v>927475.55599999998</v>
      </c>
      <c r="L18" s="136">
        <v>928305.56</v>
      </c>
      <c r="M18" s="133">
        <f t="shared" si="18"/>
        <v>830.00400000007357</v>
      </c>
      <c r="N18" s="155">
        <f t="shared" si="19"/>
        <v>0.50694444444444453</v>
      </c>
      <c r="O18" s="156">
        <f t="shared" si="20"/>
        <v>34.583500000003063</v>
      </c>
      <c r="P18" s="142"/>
    </row>
    <row r="19" spans="1:16">
      <c r="A19" s="179">
        <f t="shared" si="2"/>
        <v>12</v>
      </c>
      <c r="B19" s="589">
        <f t="shared" si="21"/>
        <v>46151</v>
      </c>
      <c r="C19" s="586" t="s">
        <v>289</v>
      </c>
      <c r="D19" s="580" t="s">
        <v>285</v>
      </c>
      <c r="E19" s="22">
        <v>46150</v>
      </c>
      <c r="F19" s="118">
        <v>0.69444444444444453</v>
      </c>
      <c r="G19" s="22">
        <v>46151</v>
      </c>
      <c r="H19" s="118">
        <v>0.54166666666666663</v>
      </c>
      <c r="I19" s="180">
        <v>190</v>
      </c>
      <c r="J19" s="180">
        <v>20</v>
      </c>
      <c r="K19" s="136">
        <f t="shared" si="6"/>
        <v>928305.56</v>
      </c>
      <c r="L19" s="136">
        <v>929098.72900000005</v>
      </c>
      <c r="M19" s="133">
        <f t="shared" ref="M19" si="22">L19-K19</f>
        <v>793.16899999999441</v>
      </c>
      <c r="N19" s="155">
        <f t="shared" ref="N19" si="23">IFERROR(((G19-E19+H19-F19)),"")</f>
        <v>0.84722222222222199</v>
      </c>
      <c r="O19" s="156">
        <f t="shared" ref="O19" si="24">M19/24</f>
        <v>33.048708333333103</v>
      </c>
      <c r="P19" s="142"/>
    </row>
    <row r="20" spans="1:16">
      <c r="A20" s="179">
        <f t="shared" si="2"/>
        <v>13</v>
      </c>
      <c r="B20" s="589">
        <f t="shared" si="21"/>
        <v>46153</v>
      </c>
      <c r="C20" s="586" t="s">
        <v>288</v>
      </c>
      <c r="D20" s="580" t="s">
        <v>286</v>
      </c>
      <c r="E20" s="22">
        <v>46151</v>
      </c>
      <c r="F20" s="118">
        <v>0.54166666666666663</v>
      </c>
      <c r="G20" s="22">
        <v>46153</v>
      </c>
      <c r="H20" s="118">
        <v>0.41666666666666669</v>
      </c>
      <c r="I20" s="180">
        <v>150</v>
      </c>
      <c r="J20" s="180">
        <v>15</v>
      </c>
      <c r="K20" s="136">
        <f t="shared" si="6"/>
        <v>929098.72900000005</v>
      </c>
      <c r="L20" s="136">
        <v>929797.45</v>
      </c>
      <c r="M20" s="133">
        <f t="shared" ref="M20" si="25">L20-K20</f>
        <v>698.72099999990314</v>
      </c>
      <c r="N20" s="155">
        <f t="shared" ref="N20" si="26">IFERROR(((G20-E20+H20-F20)),"")</f>
        <v>1.875</v>
      </c>
      <c r="O20" s="156">
        <f t="shared" ref="O20" si="27">M20/24</f>
        <v>29.113374999995965</v>
      </c>
      <c r="P20" s="142"/>
    </row>
    <row r="21" spans="1:16">
      <c r="A21" s="179">
        <f t="shared" si="2"/>
        <v>14</v>
      </c>
      <c r="B21" s="589">
        <f t="shared" si="21"/>
        <v>46154</v>
      </c>
      <c r="C21" s="586" t="s">
        <v>287</v>
      </c>
      <c r="D21" s="578" t="s">
        <v>206</v>
      </c>
      <c r="E21" s="22">
        <v>46153</v>
      </c>
      <c r="F21" s="118">
        <v>0.41666666666666669</v>
      </c>
      <c r="G21" s="22">
        <v>46154</v>
      </c>
      <c r="H21" s="118">
        <v>4.1666666666666664E-2</v>
      </c>
      <c r="I21" s="180">
        <v>190</v>
      </c>
      <c r="J21" s="180">
        <v>20</v>
      </c>
      <c r="K21" s="136">
        <f t="shared" si="6"/>
        <v>929797.45</v>
      </c>
      <c r="L21" s="136">
        <v>930654.21</v>
      </c>
      <c r="M21" s="133">
        <f t="shared" ref="M21" si="28">L21-K21</f>
        <v>856.76000000000931</v>
      </c>
      <c r="N21" s="155">
        <f t="shared" ref="N21" si="29">IFERROR(((G21-E21+H21-F21)),"")</f>
        <v>0.625</v>
      </c>
      <c r="O21" s="156">
        <f t="shared" ref="O21" si="30">M21/24</f>
        <v>35.698333333333721</v>
      </c>
      <c r="P21" s="142"/>
    </row>
    <row r="22" spans="1:16">
      <c r="A22" s="179">
        <f t="shared" si="2"/>
        <v>15</v>
      </c>
      <c r="B22" s="589">
        <f t="shared" si="21"/>
        <v>46154</v>
      </c>
      <c r="C22" s="586" t="s">
        <v>324</v>
      </c>
      <c r="D22" s="576" t="s">
        <v>298</v>
      </c>
      <c r="E22" s="22">
        <v>46154</v>
      </c>
      <c r="F22" s="118">
        <v>4.1666666666666664E-2</v>
      </c>
      <c r="G22" s="22">
        <v>46154</v>
      </c>
      <c r="H22" s="118">
        <v>0.54166666666666663</v>
      </c>
      <c r="I22" s="180">
        <v>140</v>
      </c>
      <c r="J22" s="180">
        <v>10</v>
      </c>
      <c r="K22" s="136">
        <f t="shared" si="6"/>
        <v>930654.21</v>
      </c>
      <c r="L22" s="136">
        <v>931330.62100000004</v>
      </c>
      <c r="M22" s="133">
        <f t="shared" ref="M22:M33" si="31">L22-K22</f>
        <v>676.41100000008009</v>
      </c>
      <c r="N22" s="155">
        <f t="shared" ref="N22:N33" si="32">IFERROR(((G22-E22+H22-F22)),"")</f>
        <v>0.49999999999999994</v>
      </c>
      <c r="O22" s="156">
        <f t="shared" ref="O22:O33" si="33">M22/24</f>
        <v>28.183791666670004</v>
      </c>
      <c r="P22" s="142"/>
    </row>
    <row r="23" spans="1:16">
      <c r="A23" s="179">
        <f t="shared" si="2"/>
        <v>16</v>
      </c>
      <c r="B23" s="589">
        <f t="shared" si="21"/>
        <v>46155</v>
      </c>
      <c r="C23" s="586" t="s">
        <v>304</v>
      </c>
      <c r="D23" s="576" t="s">
        <v>285</v>
      </c>
      <c r="E23" s="22">
        <v>46154</v>
      </c>
      <c r="F23" s="118">
        <v>0.54166666666666663</v>
      </c>
      <c r="G23" s="22">
        <v>46155</v>
      </c>
      <c r="H23" s="118">
        <v>0.20833333333333334</v>
      </c>
      <c r="I23" s="180">
        <v>190</v>
      </c>
      <c r="J23" s="180">
        <v>20</v>
      </c>
      <c r="K23" s="136">
        <f t="shared" si="6"/>
        <v>931330.62100000004</v>
      </c>
      <c r="L23" s="136">
        <v>932126.35900000005</v>
      </c>
      <c r="M23" s="133">
        <f t="shared" si="31"/>
        <v>795.73800000001211</v>
      </c>
      <c r="N23" s="155">
        <f t="shared" si="32"/>
        <v>0.66666666666666663</v>
      </c>
      <c r="O23" s="156">
        <f t="shared" si="33"/>
        <v>33.155750000000502</v>
      </c>
      <c r="P23" s="142"/>
    </row>
    <row r="24" spans="1:16">
      <c r="A24" s="179">
        <f t="shared" si="2"/>
        <v>17</v>
      </c>
      <c r="B24" s="589">
        <f t="shared" si="21"/>
        <v>46155</v>
      </c>
      <c r="C24" s="586" t="s">
        <v>311</v>
      </c>
      <c r="D24" s="576" t="s">
        <v>206</v>
      </c>
      <c r="E24" s="22">
        <v>46155</v>
      </c>
      <c r="F24" s="118">
        <v>0.20833333333333334</v>
      </c>
      <c r="G24" s="22">
        <v>46155</v>
      </c>
      <c r="H24" s="118">
        <v>0.78125</v>
      </c>
      <c r="I24" s="180">
        <v>190</v>
      </c>
      <c r="J24" s="180">
        <v>15</v>
      </c>
      <c r="K24" s="136">
        <f t="shared" si="6"/>
        <v>932126.35900000005</v>
      </c>
      <c r="L24" s="136">
        <v>933047.6</v>
      </c>
      <c r="M24" s="133">
        <f t="shared" si="31"/>
        <v>921.24099999992177</v>
      </c>
      <c r="N24" s="155">
        <f t="shared" si="32"/>
        <v>0.57291666666666663</v>
      </c>
      <c r="O24" s="156">
        <f t="shared" si="33"/>
        <v>38.385041666663405</v>
      </c>
      <c r="P24" s="142"/>
    </row>
    <row r="25" spans="1:16">
      <c r="A25" s="179">
        <f t="shared" si="2"/>
        <v>18</v>
      </c>
      <c r="B25" s="589">
        <f t="shared" si="21"/>
        <v>46156</v>
      </c>
      <c r="C25" s="593" t="s">
        <v>325</v>
      </c>
      <c r="D25" s="576" t="s">
        <v>298</v>
      </c>
      <c r="E25" s="22">
        <v>46155</v>
      </c>
      <c r="F25" s="118">
        <v>0.78125</v>
      </c>
      <c r="G25" s="22">
        <v>46156</v>
      </c>
      <c r="H25" s="118">
        <v>0.375</v>
      </c>
      <c r="I25" s="180">
        <v>150</v>
      </c>
      <c r="J25" s="180">
        <v>10</v>
      </c>
      <c r="K25" s="136">
        <f t="shared" si="6"/>
        <v>933047.6</v>
      </c>
      <c r="L25" s="136">
        <v>933720.21200000006</v>
      </c>
      <c r="M25" s="133">
        <f t="shared" si="31"/>
        <v>672.61200000008103</v>
      </c>
      <c r="N25" s="155">
        <f t="shared" si="32"/>
        <v>0.59375</v>
      </c>
      <c r="O25" s="156">
        <f t="shared" si="33"/>
        <v>28.025500000003376</v>
      </c>
      <c r="P25" s="142"/>
    </row>
    <row r="26" spans="1:16">
      <c r="A26" s="179">
        <f t="shared" si="2"/>
        <v>19</v>
      </c>
      <c r="B26" s="589">
        <f t="shared" si="21"/>
        <v>46156</v>
      </c>
      <c r="C26" s="593" t="s">
        <v>326</v>
      </c>
      <c r="D26" s="576" t="s">
        <v>323</v>
      </c>
      <c r="E26" s="22">
        <v>46156</v>
      </c>
      <c r="F26" s="118">
        <v>0.375</v>
      </c>
      <c r="G26" s="22">
        <v>46156</v>
      </c>
      <c r="H26" s="118">
        <v>0.875</v>
      </c>
      <c r="I26" s="180">
        <v>180</v>
      </c>
      <c r="J26" s="180">
        <v>40</v>
      </c>
      <c r="K26" s="136">
        <f t="shared" si="6"/>
        <v>933720.21200000006</v>
      </c>
      <c r="L26" s="136">
        <v>934367.56499999994</v>
      </c>
      <c r="M26" s="133">
        <f t="shared" si="31"/>
        <v>647.35299999988638</v>
      </c>
      <c r="N26" s="155">
        <f t="shared" si="32"/>
        <v>0.5</v>
      </c>
      <c r="O26" s="156">
        <f t="shared" si="33"/>
        <v>26.973041666661931</v>
      </c>
      <c r="P26" s="142"/>
    </row>
    <row r="27" spans="1:16">
      <c r="A27" s="179">
        <f t="shared" si="2"/>
        <v>20</v>
      </c>
      <c r="B27" s="589">
        <f t="shared" si="21"/>
        <v>46157</v>
      </c>
      <c r="C27" s="593" t="s">
        <v>327</v>
      </c>
      <c r="D27" s="581" t="s">
        <v>273</v>
      </c>
      <c r="E27" s="181">
        <v>46157</v>
      </c>
      <c r="F27" s="116">
        <v>0.29166666666666669</v>
      </c>
      <c r="G27" s="22">
        <v>46157</v>
      </c>
      <c r="H27" s="118">
        <v>0.85416666666666663</v>
      </c>
      <c r="I27" s="180">
        <v>195</v>
      </c>
      <c r="J27" s="180">
        <v>10</v>
      </c>
      <c r="K27" s="136">
        <f t="shared" si="6"/>
        <v>934367.56499999994</v>
      </c>
      <c r="L27" s="136">
        <v>935235.13699999999</v>
      </c>
      <c r="M27" s="133">
        <f t="shared" si="31"/>
        <v>867.57200000004377</v>
      </c>
      <c r="N27" s="155">
        <f t="shared" si="32"/>
        <v>0.5625</v>
      </c>
      <c r="O27" s="156">
        <f t="shared" si="33"/>
        <v>36.148833333335155</v>
      </c>
      <c r="P27" s="142"/>
    </row>
    <row r="28" spans="1:16">
      <c r="A28" s="179">
        <f t="shared" si="2"/>
        <v>21</v>
      </c>
      <c r="B28" s="589">
        <f t="shared" si="21"/>
        <v>46160</v>
      </c>
      <c r="C28" s="593" t="s">
        <v>332</v>
      </c>
      <c r="D28" s="576" t="s">
        <v>286</v>
      </c>
      <c r="E28" s="22">
        <v>46160</v>
      </c>
      <c r="F28" s="118">
        <v>0.29166666666666669</v>
      </c>
      <c r="G28" s="22">
        <v>46160</v>
      </c>
      <c r="H28" s="118">
        <v>0.52777777777777779</v>
      </c>
      <c r="I28" s="180">
        <v>155</v>
      </c>
      <c r="J28" s="180">
        <v>15</v>
      </c>
      <c r="K28" s="136">
        <f t="shared" si="6"/>
        <v>935235.13699999999</v>
      </c>
      <c r="L28" s="136">
        <v>935931.98100000003</v>
      </c>
      <c r="M28" s="133">
        <f t="shared" ref="M28" si="34">L28-K28</f>
        <v>696.84400000004098</v>
      </c>
      <c r="N28" s="155">
        <f t="shared" ref="N28" si="35">IFERROR(((G28-E28+H28-F28)),"")</f>
        <v>0.2361111111111111</v>
      </c>
      <c r="O28" s="156">
        <f t="shared" ref="O28" si="36">M28/24</f>
        <v>29.035166666668374</v>
      </c>
      <c r="P28" s="142"/>
    </row>
    <row r="29" spans="1:16">
      <c r="A29" s="179">
        <f t="shared" si="2"/>
        <v>22</v>
      </c>
      <c r="B29" s="589">
        <f t="shared" si="21"/>
        <v>46161</v>
      </c>
      <c r="C29" s="593" t="s">
        <v>339</v>
      </c>
      <c r="D29" s="576" t="s">
        <v>298</v>
      </c>
      <c r="E29" s="22">
        <v>46160</v>
      </c>
      <c r="F29" s="118">
        <v>0.52777777777777779</v>
      </c>
      <c r="G29" s="22">
        <v>46161</v>
      </c>
      <c r="H29" s="118">
        <v>0</v>
      </c>
      <c r="I29" s="180">
        <v>170</v>
      </c>
      <c r="J29" s="180">
        <v>15</v>
      </c>
      <c r="K29" s="136">
        <f t="shared" si="6"/>
        <v>935931.98100000003</v>
      </c>
      <c r="L29" s="136">
        <v>936702.41799999995</v>
      </c>
      <c r="M29" s="133">
        <f t="shared" ref="M29" si="37">L29-K29</f>
        <v>770.43699999991804</v>
      </c>
      <c r="N29" s="155">
        <f t="shared" ref="N29" si="38">IFERROR(((G29-E29+H29-F29)),"")</f>
        <v>0.47222222222222221</v>
      </c>
      <c r="O29" s="156">
        <f t="shared" ref="O29" si="39">M29/24</f>
        <v>32.101541666663252</v>
      </c>
      <c r="P29" s="142"/>
    </row>
    <row r="30" spans="1:16">
      <c r="A30" s="179">
        <f t="shared" si="2"/>
        <v>23</v>
      </c>
      <c r="B30" s="589">
        <f t="shared" si="21"/>
        <v>46161</v>
      </c>
      <c r="C30" s="593" t="s">
        <v>352</v>
      </c>
      <c r="D30" s="576" t="s">
        <v>273</v>
      </c>
      <c r="E30" s="22">
        <v>46161</v>
      </c>
      <c r="F30" s="118">
        <v>0</v>
      </c>
      <c r="G30" s="22">
        <v>46161</v>
      </c>
      <c r="H30" s="118">
        <v>0.61111111111111116</v>
      </c>
      <c r="I30" s="180">
        <v>185</v>
      </c>
      <c r="J30" s="180">
        <v>10</v>
      </c>
      <c r="K30" s="136">
        <f t="shared" si="6"/>
        <v>936702.41799999995</v>
      </c>
      <c r="L30" s="136">
        <v>937524.27500000002</v>
      </c>
      <c r="M30" s="133">
        <f t="shared" ref="M30:M32" si="40">L30-K30</f>
        <v>821.85700000007637</v>
      </c>
      <c r="N30" s="155">
        <f t="shared" ref="N30:N32" si="41">IFERROR(((G30-E30+H30-F30)),"")</f>
        <v>0.61111111111111116</v>
      </c>
      <c r="O30" s="156">
        <f t="shared" ref="O30:O32" si="42">M30/24</f>
        <v>34.244041666669851</v>
      </c>
      <c r="P30" s="142"/>
    </row>
    <row r="31" spans="1:16">
      <c r="A31" s="179">
        <f t="shared" si="2"/>
        <v>24</v>
      </c>
      <c r="B31" s="589">
        <f t="shared" si="21"/>
        <v>46162</v>
      </c>
      <c r="C31" s="593" t="s">
        <v>353</v>
      </c>
      <c r="D31" s="582" t="s">
        <v>323</v>
      </c>
      <c r="E31" s="22">
        <v>46161</v>
      </c>
      <c r="F31" s="118">
        <v>0.61111111111111116</v>
      </c>
      <c r="G31" s="22">
        <v>46162</v>
      </c>
      <c r="H31" s="118">
        <v>0.33333333333333331</v>
      </c>
      <c r="I31" s="180">
        <v>190</v>
      </c>
      <c r="J31" s="180">
        <v>15</v>
      </c>
      <c r="K31" s="136">
        <f t="shared" si="6"/>
        <v>937524.27500000002</v>
      </c>
      <c r="L31" s="136">
        <v>938346.27599999995</v>
      </c>
      <c r="M31" s="133">
        <f t="shared" si="40"/>
        <v>822.00099999993108</v>
      </c>
      <c r="N31" s="155">
        <f t="shared" si="41"/>
        <v>0.7222222222222221</v>
      </c>
      <c r="O31" s="156">
        <f t="shared" si="42"/>
        <v>34.250041666663797</v>
      </c>
      <c r="P31" s="142"/>
    </row>
    <row r="32" spans="1:16">
      <c r="A32" s="179">
        <f t="shared" si="2"/>
        <v>25</v>
      </c>
      <c r="B32" s="589">
        <f t="shared" si="21"/>
        <v>46162</v>
      </c>
      <c r="C32" s="586" t="s">
        <v>361</v>
      </c>
      <c r="D32" s="583" t="s">
        <v>207</v>
      </c>
      <c r="E32" s="22">
        <v>46162</v>
      </c>
      <c r="F32" s="118">
        <v>0.33333333333333331</v>
      </c>
      <c r="G32" s="22">
        <v>46162</v>
      </c>
      <c r="H32" s="118">
        <v>0.6875</v>
      </c>
      <c r="I32" s="180">
        <v>145</v>
      </c>
      <c r="J32" s="180">
        <v>15</v>
      </c>
      <c r="K32" s="136">
        <f t="shared" si="6"/>
        <v>938346.27599999995</v>
      </c>
      <c r="L32" s="136">
        <v>938973.98100000003</v>
      </c>
      <c r="M32" s="133">
        <f t="shared" si="40"/>
        <v>627.70500000007451</v>
      </c>
      <c r="N32" s="155">
        <f t="shared" si="41"/>
        <v>0.35416666666666669</v>
      </c>
      <c r="O32" s="156">
        <f t="shared" si="42"/>
        <v>26.154375000003103</v>
      </c>
      <c r="P32" s="142"/>
    </row>
    <row r="33" spans="1:16">
      <c r="A33" s="179">
        <f t="shared" si="2"/>
        <v>26</v>
      </c>
      <c r="B33" s="589">
        <f t="shared" si="21"/>
        <v>46163</v>
      </c>
      <c r="C33" s="586" t="s">
        <v>362</v>
      </c>
      <c r="D33" s="583" t="s">
        <v>286</v>
      </c>
      <c r="E33" s="22">
        <v>46162</v>
      </c>
      <c r="F33" s="118">
        <v>0.6875</v>
      </c>
      <c r="G33" s="22">
        <v>46163</v>
      </c>
      <c r="H33" s="118">
        <v>0.3888888888888889</v>
      </c>
      <c r="I33" s="180">
        <v>190</v>
      </c>
      <c r="J33" s="180">
        <v>10</v>
      </c>
      <c r="K33" s="136">
        <f t="shared" si="6"/>
        <v>938973.98100000003</v>
      </c>
      <c r="L33" s="136">
        <v>939831.76899999997</v>
      </c>
      <c r="M33" s="133">
        <f t="shared" si="31"/>
        <v>857.78799999994226</v>
      </c>
      <c r="N33" s="155">
        <f t="shared" si="32"/>
        <v>0.70138888888888884</v>
      </c>
      <c r="O33" s="156">
        <f t="shared" si="33"/>
        <v>35.741166666664263</v>
      </c>
      <c r="P33" s="143"/>
    </row>
    <row r="34" spans="1:16">
      <c r="A34" s="179">
        <f t="shared" si="2"/>
        <v>27</v>
      </c>
      <c r="B34" s="589">
        <f t="shared" si="21"/>
        <v>46163</v>
      </c>
      <c r="C34" s="586" t="s">
        <v>373</v>
      </c>
      <c r="D34" s="600" t="s">
        <v>248</v>
      </c>
      <c r="E34" s="22">
        <v>46163</v>
      </c>
      <c r="F34" s="118">
        <v>0.3888888888888889</v>
      </c>
      <c r="G34" s="22">
        <v>46163</v>
      </c>
      <c r="H34" s="118">
        <v>0.83333333333333337</v>
      </c>
      <c r="I34" s="180">
        <v>190</v>
      </c>
      <c r="J34" s="180">
        <v>10</v>
      </c>
      <c r="K34" s="136">
        <f t="shared" si="6"/>
        <v>939831.76899999997</v>
      </c>
      <c r="L34" s="136">
        <v>940614.75699999998</v>
      </c>
      <c r="M34" s="133">
        <f t="shared" ref="M34:M37" si="43">L34-K34</f>
        <v>782.98800000001211</v>
      </c>
      <c r="N34" s="155">
        <f t="shared" ref="N34:N37" si="44">IFERROR(((G34-E34+H34-F34)),"")</f>
        <v>0.44444444444444448</v>
      </c>
      <c r="O34" s="156">
        <f t="shared" ref="O34:O37" si="45">M34/24</f>
        <v>32.624500000000502</v>
      </c>
      <c r="P34" s="143"/>
    </row>
    <row r="35" spans="1:16">
      <c r="A35" s="179">
        <f t="shared" si="2"/>
        <v>28</v>
      </c>
      <c r="B35" s="589">
        <f t="shared" si="21"/>
        <v>46164</v>
      </c>
      <c r="C35" s="586" t="s">
        <v>367</v>
      </c>
      <c r="D35" s="576" t="s">
        <v>366</v>
      </c>
      <c r="E35" s="181">
        <v>46163</v>
      </c>
      <c r="F35" s="116">
        <v>0.83333333333333337</v>
      </c>
      <c r="G35" s="22">
        <v>46164</v>
      </c>
      <c r="H35" s="118">
        <v>0.66666666666666663</v>
      </c>
      <c r="I35" s="180">
        <v>185</v>
      </c>
      <c r="J35" s="180">
        <v>20</v>
      </c>
      <c r="K35" s="136">
        <f t="shared" si="6"/>
        <v>940614.75699999998</v>
      </c>
      <c r="L35" s="136">
        <v>941425.98699999996</v>
      </c>
      <c r="M35" s="133">
        <f t="shared" si="43"/>
        <v>811.22999999998137</v>
      </c>
      <c r="N35" s="155">
        <f t="shared" si="44"/>
        <v>0.83333333333333315</v>
      </c>
      <c r="O35" s="156">
        <f t="shared" si="45"/>
        <v>33.801249999999222</v>
      </c>
      <c r="P35" s="143"/>
    </row>
    <row r="36" spans="1:16">
      <c r="A36" s="179">
        <f t="shared" si="2"/>
        <v>29</v>
      </c>
      <c r="B36" s="589">
        <f t="shared" si="21"/>
        <v>46165</v>
      </c>
      <c r="C36" s="586" t="s">
        <v>374</v>
      </c>
      <c r="D36" s="576" t="s">
        <v>298</v>
      </c>
      <c r="E36" s="22">
        <v>46164</v>
      </c>
      <c r="F36" s="118">
        <v>0.66666666666666663</v>
      </c>
      <c r="G36" s="22">
        <v>46165</v>
      </c>
      <c r="H36" s="118">
        <v>0.375</v>
      </c>
      <c r="I36" s="180">
        <v>140</v>
      </c>
      <c r="J36" s="180">
        <v>10</v>
      </c>
      <c r="K36" s="136">
        <f t="shared" si="6"/>
        <v>941425.98699999996</v>
      </c>
      <c r="L36" s="136">
        <v>942091.95799999998</v>
      </c>
      <c r="M36" s="133">
        <f t="shared" si="43"/>
        <v>665.97100000001956</v>
      </c>
      <c r="N36" s="155">
        <f t="shared" si="44"/>
        <v>0.70833333333333337</v>
      </c>
      <c r="O36" s="156">
        <f t="shared" si="45"/>
        <v>27.748791666667483</v>
      </c>
      <c r="P36" s="143"/>
    </row>
    <row r="37" spans="1:16">
      <c r="A37" s="179">
        <f t="shared" si="2"/>
        <v>30</v>
      </c>
      <c r="B37" s="589">
        <f t="shared" si="21"/>
        <v>46167</v>
      </c>
      <c r="C37" s="586" t="s">
        <v>375</v>
      </c>
      <c r="D37" s="576" t="s">
        <v>248</v>
      </c>
      <c r="E37" s="22">
        <v>46165</v>
      </c>
      <c r="F37" s="118">
        <v>0.375</v>
      </c>
      <c r="G37" s="22">
        <v>46167</v>
      </c>
      <c r="H37" s="118">
        <v>0.39583333333333331</v>
      </c>
      <c r="I37" s="180">
        <v>190</v>
      </c>
      <c r="J37" s="180">
        <v>10</v>
      </c>
      <c r="K37" s="136">
        <f t="shared" si="6"/>
        <v>942091.95799999998</v>
      </c>
      <c r="L37" s="136">
        <v>942935.33299999998</v>
      </c>
      <c r="M37" s="133">
        <f t="shared" si="43"/>
        <v>843.375</v>
      </c>
      <c r="N37" s="155">
        <f t="shared" si="44"/>
        <v>2.0208333333333335</v>
      </c>
      <c r="O37" s="156">
        <f t="shared" si="45"/>
        <v>35.140625</v>
      </c>
      <c r="P37" s="143"/>
    </row>
    <row r="38" spans="1:16">
      <c r="A38" s="179">
        <f t="shared" si="2"/>
        <v>31</v>
      </c>
      <c r="B38" s="589">
        <f t="shared" si="21"/>
        <v>46167</v>
      </c>
      <c r="C38" s="586" t="s">
        <v>382</v>
      </c>
      <c r="D38" s="576" t="s">
        <v>366</v>
      </c>
      <c r="E38" s="22">
        <v>46167</v>
      </c>
      <c r="F38" s="118">
        <v>0.39583333333333331</v>
      </c>
      <c r="G38" s="22">
        <v>46167</v>
      </c>
      <c r="H38" s="118">
        <v>0.72222222222222221</v>
      </c>
      <c r="I38" s="180">
        <v>150</v>
      </c>
      <c r="J38" s="180">
        <v>15</v>
      </c>
      <c r="K38" s="136">
        <f t="shared" si="6"/>
        <v>942935.33299999998</v>
      </c>
      <c r="L38" s="136">
        <v>943614.88100000005</v>
      </c>
      <c r="M38" s="133">
        <f t="shared" ref="M38:M39" si="46">L38-K38</f>
        <v>679.54800000006799</v>
      </c>
      <c r="N38" s="155">
        <f t="shared" ref="N38:N39" si="47">IFERROR(((G38-E38+H38-F38)),"")</f>
        <v>0.3263888888888889</v>
      </c>
      <c r="O38" s="156">
        <f t="shared" ref="O38:O39" si="48">M38/24</f>
        <v>28.314500000002834</v>
      </c>
      <c r="P38" s="143"/>
    </row>
    <row r="39" spans="1:16">
      <c r="A39" s="179">
        <f t="shared" si="2"/>
        <v>32</v>
      </c>
      <c r="B39" s="589">
        <f t="shared" si="21"/>
        <v>46168</v>
      </c>
      <c r="C39" s="608" t="s">
        <v>396</v>
      </c>
      <c r="D39" s="607" t="s">
        <v>298</v>
      </c>
      <c r="E39" s="22">
        <v>46167</v>
      </c>
      <c r="F39" s="118">
        <v>0.72222222222222221</v>
      </c>
      <c r="G39" s="22">
        <v>46168</v>
      </c>
      <c r="H39" s="118">
        <v>0.39930555555555558</v>
      </c>
      <c r="I39" s="180">
        <v>150</v>
      </c>
      <c r="J39" s="180">
        <v>10</v>
      </c>
      <c r="K39" s="136">
        <f t="shared" si="6"/>
        <v>943614.88100000005</v>
      </c>
      <c r="L39" s="136">
        <v>944327.65800000005</v>
      </c>
      <c r="M39" s="133">
        <f t="shared" si="46"/>
        <v>712.77700000000186</v>
      </c>
      <c r="N39" s="155">
        <f t="shared" si="47"/>
        <v>0.67708333333333337</v>
      </c>
      <c r="O39" s="156">
        <f t="shared" si="48"/>
        <v>29.699041666666744</v>
      </c>
      <c r="P39" s="143"/>
    </row>
    <row r="40" spans="1:16">
      <c r="A40" s="179">
        <f t="shared" si="2"/>
        <v>33</v>
      </c>
      <c r="B40" s="589">
        <f t="shared" si="21"/>
        <v>46168</v>
      </c>
      <c r="C40" s="608" t="s">
        <v>397</v>
      </c>
      <c r="D40" s="607" t="s">
        <v>206</v>
      </c>
      <c r="E40" s="22">
        <v>46168</v>
      </c>
      <c r="F40" s="118">
        <v>0.39930555555555558</v>
      </c>
      <c r="G40" s="22">
        <v>46168</v>
      </c>
      <c r="H40" s="118">
        <v>0.875</v>
      </c>
      <c r="I40" s="180">
        <v>190</v>
      </c>
      <c r="J40" s="180">
        <v>15</v>
      </c>
      <c r="K40" s="136">
        <f t="shared" si="6"/>
        <v>944327.65800000005</v>
      </c>
      <c r="L40" s="136">
        <v>945181.91599999997</v>
      </c>
      <c r="M40" s="133">
        <f t="shared" ref="M40:M41" si="49">L40-K40</f>
        <v>854.25799999991432</v>
      </c>
      <c r="N40" s="155">
        <f t="shared" ref="N40:N41" si="50">IFERROR(((G40-E40+H40-F40)),"")</f>
        <v>0.47569444444444442</v>
      </c>
      <c r="O40" s="156">
        <f t="shared" ref="O40:O41" si="51">M40/24</f>
        <v>35.594083333329763</v>
      </c>
      <c r="P40" s="143"/>
    </row>
    <row r="41" spans="1:16">
      <c r="A41" s="179">
        <f t="shared" si="2"/>
        <v>34</v>
      </c>
      <c r="B41" s="589">
        <f t="shared" si="21"/>
        <v>46170</v>
      </c>
      <c r="C41" s="586" t="s">
        <v>400</v>
      </c>
      <c r="D41" s="610" t="s">
        <v>273</v>
      </c>
      <c r="E41" s="22">
        <v>46168</v>
      </c>
      <c r="F41" s="118">
        <v>0.875</v>
      </c>
      <c r="G41" s="22">
        <v>46170</v>
      </c>
      <c r="H41" s="118">
        <v>0.70833333333333337</v>
      </c>
      <c r="I41" s="180">
        <v>165</v>
      </c>
      <c r="J41" s="180">
        <v>10</v>
      </c>
      <c r="K41" s="136">
        <f t="shared" si="6"/>
        <v>945181.91599999997</v>
      </c>
      <c r="L41" s="136">
        <v>945930.13800000004</v>
      </c>
      <c r="M41" s="133">
        <f t="shared" si="49"/>
        <v>748.22200000006706</v>
      </c>
      <c r="N41" s="155">
        <f t="shared" si="50"/>
        <v>1.8333333333333335</v>
      </c>
      <c r="O41" s="156">
        <f t="shared" si="51"/>
        <v>31.175916666669462</v>
      </c>
      <c r="P41" s="143"/>
    </row>
    <row r="42" spans="1:16">
      <c r="A42" s="179">
        <f t="shared" si="2"/>
        <v>35</v>
      </c>
      <c r="B42" s="589">
        <f t="shared" ref="B42:B48" si="52">G42</f>
        <v>46171</v>
      </c>
      <c r="C42" s="586" t="s">
        <v>403</v>
      </c>
      <c r="D42" s="576" t="s">
        <v>248</v>
      </c>
      <c r="E42" s="181">
        <v>46170</v>
      </c>
      <c r="F42" s="116">
        <v>0.70833333333333337</v>
      </c>
      <c r="G42" s="22">
        <v>46171</v>
      </c>
      <c r="H42" s="118">
        <v>0.4375</v>
      </c>
      <c r="I42" s="180">
        <v>190</v>
      </c>
      <c r="J42" s="180">
        <v>25</v>
      </c>
      <c r="K42" s="136">
        <f t="shared" si="6"/>
        <v>945930.13800000004</v>
      </c>
      <c r="L42" s="136">
        <v>946760.61300000001</v>
      </c>
      <c r="M42" s="133">
        <f t="shared" ref="M42" si="53">L42-K42</f>
        <v>830.47499999997672</v>
      </c>
      <c r="N42" s="155">
        <f t="shared" ref="N42" si="54">IFERROR(((G42-E42+H42-F42)),"")</f>
        <v>0.72916666666666663</v>
      </c>
      <c r="O42" s="156">
        <f t="shared" ref="O42" si="55">M42/24</f>
        <v>34.603124999999032</v>
      </c>
      <c r="P42" s="143"/>
    </row>
    <row r="43" spans="1:16">
      <c r="A43" s="179">
        <f t="shared" si="2"/>
        <v>36</v>
      </c>
      <c r="B43" s="589">
        <f t="shared" si="52"/>
        <v>46171</v>
      </c>
      <c r="C43" s="586" t="s">
        <v>404</v>
      </c>
      <c r="D43" s="576" t="s">
        <v>366</v>
      </c>
      <c r="E43" s="22">
        <v>46171</v>
      </c>
      <c r="F43" s="118">
        <v>0.4375</v>
      </c>
      <c r="G43" s="22">
        <v>46171</v>
      </c>
      <c r="H43" s="118">
        <v>0.95833333333333337</v>
      </c>
      <c r="I43" s="180">
        <v>165</v>
      </c>
      <c r="J43" s="180">
        <v>15</v>
      </c>
      <c r="K43" s="136">
        <f t="shared" si="6"/>
        <v>946760.61300000001</v>
      </c>
      <c r="L43" s="136">
        <v>947498.43799999997</v>
      </c>
      <c r="M43" s="133">
        <f t="shared" ref="M43" si="56">L43-K43</f>
        <v>737.82499999995343</v>
      </c>
      <c r="N43" s="155">
        <f t="shared" ref="N43" si="57">IFERROR(((G43-E43+H43-F43)),"")</f>
        <v>0.52083333333333337</v>
      </c>
      <c r="O43" s="156">
        <f t="shared" ref="O43" si="58">M43/24</f>
        <v>30.742708333331393</v>
      </c>
      <c r="P43" s="143"/>
    </row>
    <row r="44" spans="1:16">
      <c r="A44" s="179">
        <f t="shared" ref="A44:A47" si="59">A39+1</f>
        <v>33</v>
      </c>
      <c r="B44" s="589">
        <f t="shared" ref="B44:B47" si="60">G44</f>
        <v>46172</v>
      </c>
      <c r="C44" s="586" t="s">
        <v>417</v>
      </c>
      <c r="D44" s="576" t="s">
        <v>298</v>
      </c>
      <c r="E44" s="181">
        <v>46171</v>
      </c>
      <c r="F44" s="116">
        <v>0.95833333333333337</v>
      </c>
      <c r="G44" s="22">
        <v>46172</v>
      </c>
      <c r="H44" s="118">
        <v>0.54166666666666663</v>
      </c>
      <c r="I44" s="180">
        <v>180</v>
      </c>
      <c r="J44" s="180">
        <v>10</v>
      </c>
      <c r="K44" s="136">
        <v>947498.43799999997</v>
      </c>
      <c r="L44" s="136">
        <v>948331.20200000005</v>
      </c>
      <c r="M44" s="133">
        <f t="shared" ref="M44:M46" si="61">L44-K44</f>
        <v>832.76400000008289</v>
      </c>
      <c r="N44" s="155">
        <f t="shared" ref="N44:N46" si="62">IFERROR(((G44-E44+H44-F44)),"")</f>
        <v>0.58333333333333315</v>
      </c>
      <c r="O44" s="156">
        <f t="shared" ref="O44:O46" si="63">M44/24</f>
        <v>34.698500000003456</v>
      </c>
      <c r="P44" s="143"/>
    </row>
    <row r="45" spans="1:16">
      <c r="A45" s="179">
        <f t="shared" si="59"/>
        <v>34</v>
      </c>
      <c r="B45" s="589">
        <f t="shared" si="60"/>
        <v>0</v>
      </c>
      <c r="C45" s="586" t="s">
        <v>418</v>
      </c>
      <c r="D45" s="576" t="s">
        <v>248</v>
      </c>
      <c r="E45" s="181"/>
      <c r="F45" s="116"/>
      <c r="G45" s="22"/>
      <c r="H45" s="118"/>
      <c r="I45" s="180"/>
      <c r="J45" s="180"/>
      <c r="K45" s="136"/>
      <c r="L45" s="136"/>
      <c r="M45" s="133">
        <f t="shared" si="61"/>
        <v>0</v>
      </c>
      <c r="N45" s="155">
        <f t="shared" si="62"/>
        <v>0</v>
      </c>
      <c r="O45" s="156">
        <f t="shared" si="63"/>
        <v>0</v>
      </c>
      <c r="P45" s="143"/>
    </row>
    <row r="46" spans="1:16">
      <c r="A46" s="179">
        <f t="shared" si="59"/>
        <v>35</v>
      </c>
      <c r="B46" s="589">
        <f t="shared" si="60"/>
        <v>0</v>
      </c>
      <c r="C46" s="586" t="s">
        <v>419</v>
      </c>
      <c r="D46" s="576" t="s">
        <v>286</v>
      </c>
      <c r="E46" s="181"/>
      <c r="F46" s="116"/>
      <c r="G46" s="22"/>
      <c r="H46" s="118"/>
      <c r="I46" s="180"/>
      <c r="J46" s="180"/>
      <c r="K46" s="136"/>
      <c r="L46" s="136"/>
      <c r="M46" s="133">
        <f t="shared" si="61"/>
        <v>0</v>
      </c>
      <c r="N46" s="155">
        <f t="shared" si="62"/>
        <v>0</v>
      </c>
      <c r="O46" s="156">
        <f t="shared" si="63"/>
        <v>0</v>
      </c>
      <c r="P46" s="143"/>
    </row>
    <row r="47" spans="1:16">
      <c r="A47" s="179">
        <f t="shared" si="59"/>
        <v>36</v>
      </c>
      <c r="B47" s="589">
        <f t="shared" si="60"/>
        <v>0</v>
      </c>
      <c r="C47" s="586"/>
      <c r="D47" s="576"/>
      <c r="E47" s="181"/>
      <c r="F47" s="116"/>
      <c r="G47" s="22"/>
      <c r="H47" s="118"/>
      <c r="I47" s="180"/>
      <c r="J47" s="180"/>
      <c r="K47" s="136"/>
      <c r="L47" s="136"/>
      <c r="M47" s="133"/>
      <c r="N47" s="155"/>
      <c r="O47" s="156"/>
      <c r="P47" s="143"/>
    </row>
    <row r="48" spans="1:16">
      <c r="A48" s="179">
        <f>A43+1</f>
        <v>37</v>
      </c>
      <c r="B48" s="589">
        <f t="shared" si="52"/>
        <v>0</v>
      </c>
      <c r="C48" s="586"/>
      <c r="D48" s="576"/>
      <c r="E48" s="181"/>
      <c r="F48" s="116"/>
      <c r="G48" s="22"/>
      <c r="H48" s="118"/>
      <c r="I48" s="180"/>
      <c r="J48" s="180"/>
      <c r="K48" s="136"/>
      <c r="L48" s="136"/>
      <c r="M48" s="133"/>
      <c r="N48" s="155"/>
      <c r="O48" s="156"/>
      <c r="P48" s="143"/>
    </row>
    <row r="49" spans="1:16" ht="15" thickBot="1">
      <c r="A49" s="179"/>
      <c r="B49" s="590"/>
      <c r="C49" s="587"/>
      <c r="D49" s="576"/>
      <c r="E49" s="181"/>
      <c r="F49" s="116"/>
      <c r="G49" s="182"/>
      <c r="H49" s="118"/>
      <c r="I49" s="80"/>
      <c r="J49" s="80"/>
      <c r="K49" s="136"/>
      <c r="L49" s="81"/>
      <c r="M49" s="132"/>
      <c r="N49" s="140"/>
      <c r="O49" s="156"/>
      <c r="P49" s="143"/>
    </row>
    <row r="50" spans="1:16" ht="15.6" thickTop="1" thickBot="1">
      <c r="A50" s="123"/>
      <c r="B50" s="584"/>
      <c r="C50" s="123"/>
      <c r="D50" s="24" t="s">
        <v>58</v>
      </c>
      <c r="E50" s="25"/>
      <c r="F50" s="25"/>
      <c r="G50" s="25"/>
      <c r="H50" s="25"/>
      <c r="I50" s="25"/>
      <c r="J50" s="25"/>
      <c r="K50" s="188"/>
      <c r="L50" s="189"/>
      <c r="M50" s="138">
        <f>SUM(M8:M49)</f>
        <v>28624.576000000001</v>
      </c>
      <c r="N50" s="138">
        <f>SUM(N8:N49)</f>
        <v>27.499999999999989</v>
      </c>
      <c r="O50" s="159">
        <f>AVERAGE(O8:O49)</f>
        <v>30.581811965811966</v>
      </c>
      <c r="P50" s="44"/>
    </row>
  </sheetData>
  <mergeCells count="12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D5:D7"/>
  </mergeCells>
  <hyperlinks>
    <hyperlink ref="P2" location="'Summary sales'!A1" display="SUMMARY" xr:uid="{00000000-0004-0000-3700-000000000000}"/>
  </hyperlinks>
  <pageMargins left="0.7" right="0.7" top="0.75" bottom="0.75" header="0.3" footer="0.3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4"/>
  <sheetViews>
    <sheetView workbookViewId="0">
      <selection activeCell="P20" sqref="P20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8.44140625" style="1" customWidth="1"/>
    <col min="5" max="5" width="10.6640625" style="1" customWidth="1"/>
    <col min="6" max="6" width="14.6640625" style="1" customWidth="1"/>
    <col min="7" max="12" width="9.109375" style="1"/>
    <col min="13" max="13" width="11.88671875" style="1" customWidth="1"/>
    <col min="14" max="14" width="21.88671875" style="4" customWidth="1"/>
    <col min="15" max="15" width="12.44140625" style="4" customWidth="1"/>
    <col min="16" max="16" width="29.5546875" style="1" customWidth="1"/>
    <col min="17" max="16384" width="9.109375" style="1"/>
  </cols>
  <sheetData>
    <row r="1" spans="1:16">
      <c r="B1" s="5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  <c r="M1" s="5"/>
      <c r="N1" s="29"/>
      <c r="O1" s="29"/>
      <c r="P1" s="5"/>
    </row>
    <row r="2" spans="1:16">
      <c r="B2" s="5"/>
      <c r="C2" s="6" t="s">
        <v>73</v>
      </c>
      <c r="D2" s="5"/>
      <c r="E2" s="5"/>
      <c r="F2" s="5"/>
      <c r="G2" s="5"/>
      <c r="H2" s="5"/>
      <c r="I2" s="28"/>
      <c r="J2" s="5"/>
      <c r="K2" s="5"/>
      <c r="L2" s="5"/>
      <c r="M2" s="5"/>
      <c r="N2" s="29"/>
      <c r="O2" s="29"/>
      <c r="P2" s="98" t="s">
        <v>147</v>
      </c>
    </row>
    <row r="3" spans="1:16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29"/>
      <c r="P3" s="5"/>
    </row>
    <row r="4" spans="1:16">
      <c r="B4" s="8"/>
      <c r="C4" s="8" t="e">
        <f>#REF!</f>
        <v>#REF!</v>
      </c>
      <c r="D4" s="9"/>
      <c r="E4" s="148"/>
      <c r="F4" s="148"/>
      <c r="G4" s="5"/>
      <c r="H4" s="5"/>
      <c r="I4" s="5"/>
      <c r="J4" s="5"/>
      <c r="K4" s="5"/>
      <c r="L4" s="5"/>
      <c r="M4" s="5"/>
      <c r="N4" s="29"/>
      <c r="O4" s="29"/>
      <c r="P4" s="5" t="s">
        <v>148</v>
      </c>
    </row>
    <row r="5" spans="1:16" ht="15.75" customHeight="1">
      <c r="A5" s="707" t="s">
        <v>107</v>
      </c>
      <c r="B5" s="706" t="s">
        <v>108</v>
      </c>
      <c r="C5" s="706" t="s">
        <v>186</v>
      </c>
      <c r="D5" s="706" t="s">
        <v>187</v>
      </c>
      <c r="E5" s="706" t="s">
        <v>188</v>
      </c>
      <c r="F5" s="706" t="s">
        <v>189</v>
      </c>
      <c r="G5" s="712" t="s">
        <v>190</v>
      </c>
      <c r="H5" s="713"/>
      <c r="I5" s="713"/>
      <c r="J5" s="713"/>
      <c r="K5" s="713"/>
      <c r="L5" s="713"/>
      <c r="M5" s="10"/>
      <c r="N5" s="170"/>
      <c r="O5" s="170"/>
      <c r="P5" s="704" t="s">
        <v>191</v>
      </c>
    </row>
    <row r="6" spans="1:16" ht="15.75" customHeight="1">
      <c r="A6" s="727"/>
      <c r="B6" s="724"/>
      <c r="C6" s="724"/>
      <c r="D6" s="724"/>
      <c r="E6" s="724"/>
      <c r="F6" s="724"/>
      <c r="G6" s="721" t="s">
        <v>149</v>
      </c>
      <c r="H6" s="722"/>
      <c r="I6" s="721" t="s">
        <v>150</v>
      </c>
      <c r="J6" s="771"/>
      <c r="K6" s="721" t="s">
        <v>201</v>
      </c>
      <c r="L6" s="771"/>
      <c r="M6" s="721" t="s">
        <v>152</v>
      </c>
      <c r="N6" s="771"/>
      <c r="O6" s="54"/>
      <c r="P6" s="770"/>
    </row>
    <row r="7" spans="1:16" ht="33.75" customHeight="1">
      <c r="A7" s="708"/>
      <c r="B7" s="709"/>
      <c r="C7" s="709"/>
      <c r="D7" s="709"/>
      <c r="E7" s="709"/>
      <c r="F7" s="709"/>
      <c r="G7" s="11" t="s">
        <v>108</v>
      </c>
      <c r="H7" s="11" t="s">
        <v>156</v>
      </c>
      <c r="I7" s="11" t="s">
        <v>108</v>
      </c>
      <c r="J7" s="11" t="s">
        <v>156</v>
      </c>
      <c r="K7" s="11" t="s">
        <v>149</v>
      </c>
      <c r="L7" s="11" t="s">
        <v>150</v>
      </c>
      <c r="M7" s="11" t="s">
        <v>208</v>
      </c>
      <c r="N7" s="171" t="s">
        <v>209</v>
      </c>
      <c r="O7" s="32" t="s">
        <v>202</v>
      </c>
      <c r="P7" s="705"/>
    </row>
    <row r="8" spans="1:16">
      <c r="A8" s="78">
        <v>1</v>
      </c>
      <c r="B8" s="74">
        <f>I8</f>
        <v>0</v>
      </c>
      <c r="C8" s="160"/>
      <c r="D8" s="161"/>
      <c r="E8" s="74"/>
      <c r="F8" s="160"/>
      <c r="G8" s="150"/>
      <c r="H8" s="162"/>
      <c r="I8" s="150"/>
      <c r="J8" s="164"/>
      <c r="K8" s="172"/>
      <c r="L8" s="172"/>
      <c r="M8" s="173"/>
      <c r="N8" s="77"/>
      <c r="O8" s="91">
        <f>N8-M8</f>
        <v>0</v>
      </c>
      <c r="P8" s="174"/>
    </row>
    <row r="9" spans="1:16">
      <c r="A9" s="78">
        <f>A8+1</f>
        <v>2</v>
      </c>
      <c r="B9" s="74">
        <f>I9</f>
        <v>0</v>
      </c>
      <c r="C9" s="160"/>
      <c r="D9" s="163"/>
      <c r="E9" s="74"/>
      <c r="F9" s="160"/>
      <c r="G9" s="150"/>
      <c r="H9" s="164"/>
      <c r="I9" s="150"/>
      <c r="J9" s="164"/>
      <c r="K9" s="172"/>
      <c r="L9" s="172"/>
      <c r="M9" s="173"/>
      <c r="N9" s="92"/>
      <c r="O9" s="91">
        <f>N9-M9</f>
        <v>0</v>
      </c>
      <c r="P9" s="174"/>
    </row>
    <row r="10" spans="1:16">
      <c r="A10" s="78">
        <f>A9+1</f>
        <v>3</v>
      </c>
      <c r="B10" s="74">
        <f>I10</f>
        <v>0</v>
      </c>
      <c r="C10" s="165"/>
      <c r="D10" s="166"/>
      <c r="E10" s="74"/>
      <c r="F10" s="160"/>
      <c r="G10" s="150"/>
      <c r="H10" s="164"/>
      <c r="I10" s="150"/>
      <c r="J10" s="162"/>
      <c r="K10" s="172"/>
      <c r="L10" s="172"/>
      <c r="M10" s="173"/>
      <c r="N10" s="77"/>
      <c r="O10" s="91">
        <f>N10-M10</f>
        <v>0</v>
      </c>
      <c r="P10" s="174"/>
    </row>
    <row r="11" spans="1:16">
      <c r="A11" s="78">
        <f>A10+1</f>
        <v>4</v>
      </c>
      <c r="B11" s="74">
        <f>I11</f>
        <v>0</v>
      </c>
      <c r="C11" s="165"/>
      <c r="D11" s="167"/>
      <c r="E11" s="74"/>
      <c r="F11" s="160"/>
      <c r="G11" s="150"/>
      <c r="H11" s="162"/>
      <c r="I11" s="150"/>
      <c r="J11" s="175"/>
      <c r="K11" s="172"/>
      <c r="L11" s="172"/>
      <c r="M11" s="173"/>
      <c r="N11" s="77"/>
      <c r="O11" s="91">
        <f>N11-M11</f>
        <v>0</v>
      </c>
      <c r="P11" s="174"/>
    </row>
    <row r="12" spans="1:16">
      <c r="A12" s="78">
        <f>A11+1</f>
        <v>5</v>
      </c>
      <c r="B12" s="74">
        <f>I12</f>
        <v>0</v>
      </c>
      <c r="C12" s="160"/>
      <c r="D12" s="168"/>
      <c r="E12" s="74"/>
      <c r="F12" s="160"/>
      <c r="G12" s="150"/>
      <c r="H12" s="162"/>
      <c r="I12" s="150"/>
      <c r="J12" s="175"/>
      <c r="K12" s="172"/>
      <c r="L12" s="172"/>
      <c r="M12" s="173"/>
      <c r="N12" s="91"/>
      <c r="O12" s="91">
        <f>N12-M12</f>
        <v>0</v>
      </c>
      <c r="P12" s="174"/>
    </row>
    <row r="13" spans="1:16">
      <c r="A13" s="79"/>
      <c r="B13" s="20"/>
      <c r="C13" s="20"/>
      <c r="D13" s="21"/>
      <c r="E13" s="20"/>
      <c r="F13" s="20"/>
      <c r="G13" s="20"/>
      <c r="H13" s="23"/>
      <c r="I13" s="20"/>
      <c r="J13" s="23"/>
      <c r="K13" s="40"/>
      <c r="L13" s="40"/>
      <c r="M13" s="40"/>
      <c r="N13" s="40"/>
      <c r="O13" s="40"/>
      <c r="P13" s="41"/>
    </row>
    <row r="14" spans="1:16">
      <c r="A14" s="24" t="s">
        <v>7</v>
      </c>
      <c r="B14" s="25"/>
      <c r="C14" s="25"/>
      <c r="D14" s="25"/>
      <c r="E14" s="25"/>
      <c r="F14" s="25"/>
      <c r="G14" s="169"/>
      <c r="H14" s="25"/>
      <c r="I14" s="25"/>
      <c r="J14" s="176"/>
      <c r="K14" s="177"/>
      <c r="L14" s="177"/>
      <c r="M14" s="177"/>
      <c r="N14" s="177"/>
      <c r="O14" s="43">
        <f>SUM(O8:O13)</f>
        <v>0</v>
      </c>
      <c r="P14" s="178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 xr:uid="{00000000-0004-0000-3800-000000000000}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45"/>
  <sheetViews>
    <sheetView zoomScale="85" zoomScaleNormal="85" workbookViewId="0">
      <pane xSplit="4" ySplit="7" topLeftCell="F34" activePane="bottomRight" state="frozen"/>
      <selection pane="topRight"/>
      <selection pane="bottomLeft"/>
      <selection pane="bottomRight" activeCell="N46" sqref="N46"/>
    </sheetView>
  </sheetViews>
  <sheetFormatPr defaultColWidth="9.109375" defaultRowHeight="14.4"/>
  <cols>
    <col min="1" max="1" width="6.5546875" style="1" customWidth="1"/>
    <col min="2" max="3" width="9.109375" style="1"/>
    <col min="4" max="4" width="15.88671875" style="1" customWidth="1"/>
    <col min="5" max="5" width="7.6640625" style="1" customWidth="1"/>
    <col min="6" max="6" width="9.109375" style="1"/>
    <col min="7" max="7" width="7.6640625" style="1" customWidth="1"/>
    <col min="8" max="10" width="9.109375" style="1" customWidth="1"/>
    <col min="11" max="11" width="15.6640625" style="106" customWidth="1"/>
    <col min="12" max="12" width="14.5546875" style="106" customWidth="1"/>
    <col min="13" max="13" width="12.109375" style="106" customWidth="1"/>
    <col min="14" max="14" width="15.109375" style="1" customWidth="1"/>
    <col min="15" max="15" width="11.88671875" style="1" customWidth="1"/>
    <col min="16" max="16" width="46.5546875" style="1" customWidth="1"/>
    <col min="17" max="16384" width="9.109375" style="1"/>
  </cols>
  <sheetData>
    <row r="1" spans="1:16" ht="15" thickBot="1">
      <c r="E1" s="146" t="s">
        <v>195</v>
      </c>
      <c r="G1" s="9"/>
      <c r="H1" s="9"/>
      <c r="I1" s="9"/>
      <c r="J1" s="9"/>
      <c r="K1" s="125"/>
      <c r="L1" s="125"/>
      <c r="M1" s="125"/>
      <c r="N1" s="9"/>
      <c r="O1" s="9"/>
      <c r="P1" s="9"/>
    </row>
    <row r="2" spans="1:16" ht="15.6" thickTop="1" thickBot="1">
      <c r="E2" s="146" t="s">
        <v>210</v>
      </c>
      <c r="G2" s="9"/>
      <c r="H2" s="9"/>
      <c r="I2" s="9"/>
      <c r="J2" s="9"/>
      <c r="K2" s="126" t="s">
        <v>197</v>
      </c>
      <c r="L2" s="126"/>
      <c r="M2" s="127">
        <f>SUM(M8:M21)</f>
        <v>64028.429999995977</v>
      </c>
      <c r="N2" s="9"/>
      <c r="O2" s="9"/>
      <c r="P2" s="98" t="s">
        <v>147</v>
      </c>
    </row>
    <row r="3" spans="1:16" ht="15" thickTop="1">
      <c r="E3" s="147" t="str">
        <f>ALT!E3</f>
        <v>Bulan Mei 2026</v>
      </c>
      <c r="G3" s="9"/>
      <c r="H3" s="9"/>
      <c r="I3" s="9"/>
      <c r="J3" s="9"/>
      <c r="K3" s="125"/>
      <c r="L3" s="125"/>
      <c r="M3" s="125"/>
      <c r="N3" s="9"/>
      <c r="O3" s="9"/>
      <c r="P3" s="9"/>
    </row>
    <row r="4" spans="1:16" ht="15" thickBot="1">
      <c r="B4" s="9"/>
      <c r="C4" s="9"/>
      <c r="D4" s="9"/>
      <c r="E4" s="148">
        <f>ALT!E4</f>
        <v>46143</v>
      </c>
      <c r="F4" s="9"/>
      <c r="G4" s="9"/>
      <c r="H4" s="9"/>
      <c r="I4" s="9"/>
      <c r="J4" s="9"/>
      <c r="K4" s="125"/>
      <c r="L4" s="125"/>
      <c r="M4" s="125"/>
      <c r="N4" s="9"/>
      <c r="O4" s="9"/>
      <c r="P4" s="9"/>
    </row>
    <row r="5" spans="1:16" ht="15" customHeight="1" thickTop="1">
      <c r="A5" s="747" t="s">
        <v>198</v>
      </c>
      <c r="B5" s="747" t="s">
        <v>199</v>
      </c>
      <c r="C5" s="747" t="s">
        <v>200</v>
      </c>
      <c r="D5" s="750" t="s">
        <v>211</v>
      </c>
      <c r="E5" s="742" t="s">
        <v>190</v>
      </c>
      <c r="F5" s="743"/>
      <c r="G5" s="743"/>
      <c r="H5" s="744"/>
      <c r="I5" s="762" t="s">
        <v>201</v>
      </c>
      <c r="J5" s="763"/>
      <c r="K5" s="766" t="s">
        <v>152</v>
      </c>
      <c r="L5" s="772"/>
      <c r="M5" s="767"/>
      <c r="N5" s="756" t="s">
        <v>151</v>
      </c>
      <c r="O5" s="756" t="s">
        <v>203</v>
      </c>
      <c r="P5" s="759" t="s">
        <v>155</v>
      </c>
    </row>
    <row r="6" spans="1:16" ht="32.25" customHeight="1">
      <c r="A6" s="748"/>
      <c r="B6" s="748"/>
      <c r="C6" s="748"/>
      <c r="D6" s="751"/>
      <c r="E6" s="745" t="s">
        <v>204</v>
      </c>
      <c r="F6" s="746"/>
      <c r="G6" s="745" t="s">
        <v>150</v>
      </c>
      <c r="H6" s="746"/>
      <c r="I6" s="764"/>
      <c r="J6" s="765"/>
      <c r="K6" s="768"/>
      <c r="L6" s="773"/>
      <c r="M6" s="769"/>
      <c r="N6" s="757"/>
      <c r="O6" s="757"/>
      <c r="P6" s="760"/>
    </row>
    <row r="7" spans="1:16" ht="15.75" customHeight="1" thickBot="1">
      <c r="A7" s="749"/>
      <c r="B7" s="749"/>
      <c r="C7" s="749"/>
      <c r="D7" s="752"/>
      <c r="E7" s="110" t="s">
        <v>108</v>
      </c>
      <c r="F7" s="110" t="s">
        <v>156</v>
      </c>
      <c r="G7" s="110" t="s">
        <v>108</v>
      </c>
      <c r="H7" s="110" t="s">
        <v>156</v>
      </c>
      <c r="I7" s="110" t="s">
        <v>149</v>
      </c>
      <c r="J7" s="110" t="s">
        <v>205</v>
      </c>
      <c r="K7" s="128" t="s">
        <v>149</v>
      </c>
      <c r="L7" s="128" t="s">
        <v>205</v>
      </c>
      <c r="M7" s="128" t="s">
        <v>96</v>
      </c>
      <c r="N7" s="758"/>
      <c r="O7" s="758"/>
      <c r="P7" s="761"/>
    </row>
    <row r="8" spans="1:16" ht="15" thickTop="1">
      <c r="A8" s="1">
        <v>1</v>
      </c>
      <c r="B8" s="112">
        <f>G8</f>
        <v>46155</v>
      </c>
      <c r="C8" s="149" t="s">
        <v>313</v>
      </c>
      <c r="D8" s="114" t="s">
        <v>424</v>
      </c>
      <c r="E8" s="150">
        <v>46154</v>
      </c>
      <c r="F8" s="116">
        <v>0.875</v>
      </c>
      <c r="G8" s="150">
        <v>46155</v>
      </c>
      <c r="H8" s="117">
        <v>0.11805555555555555</v>
      </c>
      <c r="I8" s="152">
        <v>170</v>
      </c>
      <c r="J8" s="153">
        <v>30</v>
      </c>
      <c r="K8" s="618">
        <v>24498221.289000001</v>
      </c>
      <c r="L8" s="618">
        <v>24502690.065000001</v>
      </c>
      <c r="M8" s="133">
        <f t="shared" ref="M8:M9" si="0">L8-K8</f>
        <v>4468.7760000005364</v>
      </c>
      <c r="N8" s="155">
        <f>IFERROR(((G8-E8+H8-F8)),"")</f>
        <v>0.24305555555555558</v>
      </c>
      <c r="O8" s="156">
        <f>M8/24</f>
        <v>186.19900000002235</v>
      </c>
      <c r="P8" s="142"/>
    </row>
    <row r="9" spans="1:16">
      <c r="A9" s="1">
        <f>A8+1</f>
        <v>2</v>
      </c>
      <c r="B9" s="112">
        <f t="shared" ref="B9:B16" si="1">G9</f>
        <v>46155</v>
      </c>
      <c r="C9" s="149" t="s">
        <v>312</v>
      </c>
      <c r="D9" s="114" t="s">
        <v>425</v>
      </c>
      <c r="E9" s="150">
        <v>46155</v>
      </c>
      <c r="F9" s="116">
        <v>0.11805555555555555</v>
      </c>
      <c r="G9" s="150">
        <v>46155</v>
      </c>
      <c r="H9" s="117">
        <v>0.35416666666666669</v>
      </c>
      <c r="I9" s="152">
        <v>160</v>
      </c>
      <c r="J9" s="153">
        <v>30</v>
      </c>
      <c r="K9" s="595">
        <v>24493708.175000001</v>
      </c>
      <c r="L9" s="103">
        <v>24498221.289000001</v>
      </c>
      <c r="M9" s="133">
        <f t="shared" si="0"/>
        <v>4513.1140000000596</v>
      </c>
      <c r="N9" s="155">
        <f t="shared" ref="N9:N16" si="2">IFERROR(((G9-E9+H9-F9)),"")</f>
        <v>0.23611111111111113</v>
      </c>
      <c r="O9" s="156">
        <f t="shared" ref="O9:O16" si="3">M9/24</f>
        <v>188.04641666666916</v>
      </c>
      <c r="P9" s="142"/>
    </row>
    <row r="10" spans="1:16">
      <c r="A10" s="1">
        <v>7</v>
      </c>
      <c r="B10" s="112">
        <f t="shared" si="1"/>
        <v>46155</v>
      </c>
      <c r="C10" s="575" t="s">
        <v>314</v>
      </c>
      <c r="D10" s="114" t="s">
        <v>426</v>
      </c>
      <c r="E10" s="150">
        <v>46155</v>
      </c>
      <c r="F10" s="116">
        <v>0.35625000000000001</v>
      </c>
      <c r="G10" s="150">
        <v>46155</v>
      </c>
      <c r="H10" s="117">
        <v>0.79861111111111116</v>
      </c>
      <c r="I10" s="152">
        <v>160</v>
      </c>
      <c r="J10" s="153">
        <v>25</v>
      </c>
      <c r="K10" s="595">
        <v>24502690.065000001</v>
      </c>
      <c r="L10" s="103">
        <v>24506968.563999999</v>
      </c>
      <c r="M10" s="133">
        <f t="shared" ref="M10:M11" si="4">L10-K10</f>
        <v>4278.4989999979734</v>
      </c>
      <c r="N10" s="155">
        <f t="shared" ref="N10:N11" si="5">IFERROR(((G10-E10+H10-F10)),"")</f>
        <v>0.44236111111111115</v>
      </c>
      <c r="O10" s="156">
        <f t="shared" ref="O10:O11" si="6">M10/24</f>
        <v>178.27079166658223</v>
      </c>
      <c r="P10" s="142"/>
    </row>
    <row r="11" spans="1:16">
      <c r="A11" s="1">
        <f t="shared" ref="A11:A43" si="7">A10+1</f>
        <v>8</v>
      </c>
      <c r="B11" s="112">
        <f t="shared" si="1"/>
        <v>46157</v>
      </c>
      <c r="C11" s="149" t="s">
        <v>312</v>
      </c>
      <c r="D11" s="114" t="s">
        <v>427</v>
      </c>
      <c r="E11" s="150">
        <v>46156</v>
      </c>
      <c r="F11" s="116">
        <v>0.79166666666666663</v>
      </c>
      <c r="G11" s="150">
        <v>46157</v>
      </c>
      <c r="H11" s="117">
        <v>0.22222222222222221</v>
      </c>
      <c r="I11" s="152">
        <v>180</v>
      </c>
      <c r="J11" s="153">
        <v>25</v>
      </c>
      <c r="K11" s="595">
        <v>24526855.927999999</v>
      </c>
      <c r="L11" s="103">
        <v>24531454.186999999</v>
      </c>
      <c r="M11" s="133">
        <f t="shared" si="4"/>
        <v>4598.2589999996126</v>
      </c>
      <c r="N11" s="155">
        <f t="shared" si="5"/>
        <v>0.43055555555555569</v>
      </c>
      <c r="O11" s="156">
        <f t="shared" si="6"/>
        <v>191.59412499998385</v>
      </c>
      <c r="P11" s="142"/>
    </row>
    <row r="12" spans="1:16">
      <c r="A12" s="1">
        <f t="shared" si="7"/>
        <v>9</v>
      </c>
      <c r="B12" s="112">
        <f t="shared" si="1"/>
        <v>46157</v>
      </c>
      <c r="C12" s="149" t="s">
        <v>313</v>
      </c>
      <c r="D12" s="114" t="s">
        <v>428</v>
      </c>
      <c r="E12" s="150">
        <v>46157</v>
      </c>
      <c r="F12" s="116">
        <v>0.625</v>
      </c>
      <c r="G12" s="150">
        <v>46157</v>
      </c>
      <c r="H12" s="117">
        <v>0.88541666666666663</v>
      </c>
      <c r="I12" s="152">
        <v>185</v>
      </c>
      <c r="J12" s="153">
        <v>25</v>
      </c>
      <c r="K12" s="595">
        <v>24517125.931000002</v>
      </c>
      <c r="L12" s="103">
        <v>24521763.307999998</v>
      </c>
      <c r="M12" s="133">
        <f t="shared" ref="M12:M20" si="8">L12-K12</f>
        <v>4637.3769999966025</v>
      </c>
      <c r="N12" s="155">
        <f t="shared" si="2"/>
        <v>0.26041666666666663</v>
      </c>
      <c r="O12" s="156">
        <f t="shared" si="3"/>
        <v>193.2240416665251</v>
      </c>
      <c r="P12" s="142"/>
    </row>
    <row r="13" spans="1:16">
      <c r="A13" s="1">
        <f t="shared" si="7"/>
        <v>10</v>
      </c>
      <c r="B13" s="112">
        <f t="shared" si="1"/>
        <v>46158</v>
      </c>
      <c r="C13" s="149" t="s">
        <v>314</v>
      </c>
      <c r="D13" s="151" t="s">
        <v>429</v>
      </c>
      <c r="E13" s="150">
        <v>46158</v>
      </c>
      <c r="F13" s="116">
        <v>0.18055555555555555</v>
      </c>
      <c r="G13" s="150">
        <v>46158</v>
      </c>
      <c r="H13" s="117">
        <v>0.45833333333333331</v>
      </c>
      <c r="I13" s="152">
        <v>150</v>
      </c>
      <c r="J13" s="153">
        <v>30</v>
      </c>
      <c r="K13" s="595">
        <v>24536784.954999998</v>
      </c>
      <c r="L13" s="103">
        <v>24541187.140000001</v>
      </c>
      <c r="M13" s="133">
        <f t="shared" ref="M13" si="9">L13-K13</f>
        <v>4402.1850000023842</v>
      </c>
      <c r="N13" s="155">
        <f t="shared" ref="N13" si="10">IFERROR(((G13-E13+H13-F13)),"")</f>
        <v>0.27777777777777779</v>
      </c>
      <c r="O13" s="156">
        <f t="shared" ref="O13" si="11">M13/24</f>
        <v>183.42437500009933</v>
      </c>
      <c r="P13" s="142"/>
    </row>
    <row r="14" spans="1:16">
      <c r="A14" s="1">
        <f t="shared" si="7"/>
        <v>11</v>
      </c>
      <c r="B14" s="112">
        <f t="shared" si="1"/>
        <v>46159</v>
      </c>
      <c r="C14" s="149" t="s">
        <v>313</v>
      </c>
      <c r="D14" s="151" t="s">
        <v>430</v>
      </c>
      <c r="E14" s="150">
        <v>46159</v>
      </c>
      <c r="F14" s="116">
        <v>0.25</v>
      </c>
      <c r="G14" s="150">
        <v>46159</v>
      </c>
      <c r="H14" s="117">
        <v>0.54166666666666663</v>
      </c>
      <c r="I14" s="152">
        <v>175</v>
      </c>
      <c r="J14" s="153">
        <v>30</v>
      </c>
      <c r="K14" s="595">
        <v>24556317.063000001</v>
      </c>
      <c r="L14" s="103">
        <v>24560889.640999999</v>
      </c>
      <c r="M14" s="133">
        <f t="shared" ref="M14" si="12">L14-K14</f>
        <v>4572.577999997884</v>
      </c>
      <c r="N14" s="155">
        <f t="shared" ref="N14" si="13">IFERROR(((G14-E14+H14-F14)),"")</f>
        <v>0.29166666666666663</v>
      </c>
      <c r="O14" s="156">
        <f t="shared" ref="O14" si="14">M14/24</f>
        <v>190.52408333324516</v>
      </c>
      <c r="P14" s="142"/>
    </row>
    <row r="15" spans="1:16">
      <c r="A15" s="1">
        <f t="shared" si="7"/>
        <v>12</v>
      </c>
      <c r="B15" s="112">
        <f t="shared" si="1"/>
        <v>46159</v>
      </c>
      <c r="C15" s="149" t="s">
        <v>312</v>
      </c>
      <c r="D15" s="151" t="s">
        <v>431</v>
      </c>
      <c r="E15" s="150">
        <v>46159</v>
      </c>
      <c r="F15" s="116">
        <v>0.54166666666666663</v>
      </c>
      <c r="G15" s="150">
        <v>46159</v>
      </c>
      <c r="H15" s="117">
        <v>0.79166666666666663</v>
      </c>
      <c r="I15" s="152">
        <v>190</v>
      </c>
      <c r="J15" s="153">
        <v>30</v>
      </c>
      <c r="K15" s="595">
        <v>24551822.708999999</v>
      </c>
      <c r="L15" s="103">
        <v>24556317.063000001</v>
      </c>
      <c r="M15" s="133">
        <f t="shared" ref="M15" si="15">L15-K15</f>
        <v>4494.3540000021458</v>
      </c>
      <c r="N15" s="155">
        <f t="shared" ref="N15" si="16">IFERROR(((G15-E15+H15-F15)),"")</f>
        <v>0.25</v>
      </c>
      <c r="O15" s="156">
        <f t="shared" ref="O15" si="17">M15/24</f>
        <v>187.26475000008941</v>
      </c>
      <c r="P15" s="142"/>
    </row>
    <row r="16" spans="1:16">
      <c r="A16" s="1">
        <f t="shared" si="7"/>
        <v>13</v>
      </c>
      <c r="B16" s="112">
        <f t="shared" si="1"/>
        <v>46160</v>
      </c>
      <c r="C16" s="149" t="s">
        <v>313</v>
      </c>
      <c r="D16" s="151" t="s">
        <v>432</v>
      </c>
      <c r="E16" s="150">
        <v>46160</v>
      </c>
      <c r="F16" s="116">
        <v>0.41666666666666669</v>
      </c>
      <c r="G16" s="150">
        <v>46160</v>
      </c>
      <c r="H16" s="117">
        <v>0.75694444444444442</v>
      </c>
      <c r="I16" s="152">
        <v>185</v>
      </c>
      <c r="J16" s="153">
        <v>20</v>
      </c>
      <c r="K16" s="595">
        <v>24571387.962000001</v>
      </c>
      <c r="L16" s="103">
        <v>24576153.587000001</v>
      </c>
      <c r="M16" s="133">
        <f t="shared" si="8"/>
        <v>4765.625</v>
      </c>
      <c r="N16" s="155">
        <f t="shared" si="2"/>
        <v>0.34027777777777773</v>
      </c>
      <c r="O16" s="156">
        <f t="shared" si="3"/>
        <v>198.56770833333334</v>
      </c>
      <c r="P16" s="142"/>
    </row>
    <row r="17" spans="1:16">
      <c r="A17" s="1">
        <f t="shared" si="7"/>
        <v>14</v>
      </c>
      <c r="B17" s="112">
        <f t="shared" ref="B17:B21" si="18">G17</f>
        <v>46161</v>
      </c>
      <c r="C17" s="149" t="s">
        <v>314</v>
      </c>
      <c r="D17" s="151" t="s">
        <v>433</v>
      </c>
      <c r="E17" s="150">
        <v>46161</v>
      </c>
      <c r="F17" s="116">
        <v>0.3125</v>
      </c>
      <c r="G17" s="150">
        <v>46161</v>
      </c>
      <c r="H17" s="117">
        <v>0.58333333333333337</v>
      </c>
      <c r="I17" s="152">
        <v>165</v>
      </c>
      <c r="J17" s="153">
        <v>25</v>
      </c>
      <c r="K17" s="154">
        <v>24586397.528000001</v>
      </c>
      <c r="L17" s="77">
        <v>24590837.634</v>
      </c>
      <c r="M17" s="133">
        <f t="shared" ref="M17:M19" si="19">L17-K17</f>
        <v>4440.1059999987483</v>
      </c>
      <c r="N17" s="155">
        <f t="shared" ref="N17:N19" si="20">IFERROR(((G17-E17+H17-F17)),"")</f>
        <v>0.27083333333333337</v>
      </c>
      <c r="O17" s="156">
        <f t="shared" ref="O17:O19" si="21">M17/24</f>
        <v>185.0044166666145</v>
      </c>
      <c r="P17" s="142"/>
    </row>
    <row r="18" spans="1:16">
      <c r="A18" s="1">
        <f t="shared" si="7"/>
        <v>15</v>
      </c>
      <c r="B18" s="112">
        <f t="shared" si="18"/>
        <v>46162</v>
      </c>
      <c r="C18" s="149" t="s">
        <v>312</v>
      </c>
      <c r="D18" s="151" t="s">
        <v>434</v>
      </c>
      <c r="E18" s="150">
        <v>46161</v>
      </c>
      <c r="F18" s="116">
        <v>0.875</v>
      </c>
      <c r="G18" s="150">
        <v>46162</v>
      </c>
      <c r="H18" s="117">
        <v>0.33333333333333331</v>
      </c>
      <c r="I18" s="152">
        <v>185</v>
      </c>
      <c r="J18" s="153">
        <v>20</v>
      </c>
      <c r="K18" s="154">
        <v>24595924.145</v>
      </c>
      <c r="L18" s="77">
        <v>24600750.704</v>
      </c>
      <c r="M18" s="133">
        <f t="shared" si="19"/>
        <v>4826.5590000003576</v>
      </c>
      <c r="N18" s="155">
        <f t="shared" si="20"/>
        <v>0.45833333333333326</v>
      </c>
      <c r="O18" s="156">
        <f t="shared" si="21"/>
        <v>201.1066250000149</v>
      </c>
      <c r="P18" s="142"/>
    </row>
    <row r="19" spans="1:16">
      <c r="A19" s="1">
        <f t="shared" si="7"/>
        <v>16</v>
      </c>
      <c r="B19" s="112">
        <f t="shared" si="18"/>
        <v>46162</v>
      </c>
      <c r="C19" s="601" t="s">
        <v>313</v>
      </c>
      <c r="D19" s="151" t="s">
        <v>368</v>
      </c>
      <c r="E19" s="150">
        <v>46162</v>
      </c>
      <c r="F19" s="117">
        <v>0.33333333333333331</v>
      </c>
      <c r="G19" s="150">
        <v>46162</v>
      </c>
      <c r="H19" s="117">
        <v>0.81597222222222221</v>
      </c>
      <c r="I19" s="152">
        <v>180</v>
      </c>
      <c r="J19" s="153">
        <v>25</v>
      </c>
      <c r="K19" s="154">
        <v>24600750.704</v>
      </c>
      <c r="L19" s="77">
        <v>24605410.145</v>
      </c>
      <c r="M19" s="133">
        <f t="shared" si="19"/>
        <v>4659.4409999996424</v>
      </c>
      <c r="N19" s="155">
        <f t="shared" si="20"/>
        <v>0.4826388888888889</v>
      </c>
      <c r="O19" s="156">
        <f t="shared" si="21"/>
        <v>194.1433749999851</v>
      </c>
      <c r="P19" s="142"/>
    </row>
    <row r="20" spans="1:16">
      <c r="A20" s="1">
        <f t="shared" si="7"/>
        <v>17</v>
      </c>
      <c r="B20" s="112">
        <f t="shared" si="18"/>
        <v>46163</v>
      </c>
      <c r="C20" s="149" t="s">
        <v>314</v>
      </c>
      <c r="D20" s="151" t="s">
        <v>376</v>
      </c>
      <c r="E20" s="150">
        <v>46163</v>
      </c>
      <c r="F20" s="116">
        <v>0.375</v>
      </c>
      <c r="G20" s="150">
        <v>46163</v>
      </c>
      <c r="H20" s="117">
        <v>0.93402777777777779</v>
      </c>
      <c r="I20" s="152">
        <v>170</v>
      </c>
      <c r="J20" s="153">
        <v>20</v>
      </c>
      <c r="K20" s="154">
        <v>24610485.462000001</v>
      </c>
      <c r="L20" s="77">
        <v>24615168.081</v>
      </c>
      <c r="M20" s="133">
        <f t="shared" si="8"/>
        <v>4682.6189999990165</v>
      </c>
      <c r="N20" s="155">
        <f t="shared" ref="N20" si="22">IFERROR(((G20-E20+H20-F20)),"")</f>
        <v>0.55902777777777779</v>
      </c>
      <c r="O20" s="156">
        <f t="shared" ref="O20" si="23">M20/24</f>
        <v>195.10912499995902</v>
      </c>
      <c r="P20" s="142"/>
    </row>
    <row r="21" spans="1:16">
      <c r="A21" s="1">
        <f t="shared" si="7"/>
        <v>18</v>
      </c>
      <c r="B21" s="112">
        <f t="shared" si="18"/>
        <v>46164</v>
      </c>
      <c r="C21" s="149" t="s">
        <v>312</v>
      </c>
      <c r="D21" s="151" t="s">
        <v>377</v>
      </c>
      <c r="E21" s="150">
        <v>46164</v>
      </c>
      <c r="F21" s="116">
        <v>2.0833333333333332E-2</v>
      </c>
      <c r="G21" s="150">
        <v>46164</v>
      </c>
      <c r="H21" s="117">
        <v>0.51388888888888884</v>
      </c>
      <c r="I21" s="152">
        <v>180</v>
      </c>
      <c r="J21" s="153">
        <v>20</v>
      </c>
      <c r="K21" s="154">
        <v>24615859.044</v>
      </c>
      <c r="L21" s="77">
        <v>24620547.982000001</v>
      </c>
      <c r="M21" s="133">
        <f t="shared" ref="M21:M28" si="24">L21-K21</f>
        <v>4688.9380000010133</v>
      </c>
      <c r="N21" s="155">
        <f t="shared" ref="N21:N28" si="25">IFERROR(((G21-E21+H21-F21)),"")</f>
        <v>0.49305555555555552</v>
      </c>
      <c r="O21" s="156">
        <f t="shared" ref="O21:O28" si="26">M21/24</f>
        <v>195.37241666670889</v>
      </c>
      <c r="P21" s="142"/>
    </row>
    <row r="22" spans="1:16">
      <c r="A22" s="1">
        <f t="shared" si="7"/>
        <v>19</v>
      </c>
      <c r="B22" s="112">
        <f t="shared" ref="B22:B25" si="27">G22</f>
        <v>46165</v>
      </c>
      <c r="C22" s="149" t="s">
        <v>243</v>
      </c>
      <c r="D22" s="151" t="s">
        <v>378</v>
      </c>
      <c r="E22" s="150">
        <v>46164</v>
      </c>
      <c r="F22" s="116">
        <v>0.51388888888888884</v>
      </c>
      <c r="G22" s="150">
        <v>46165</v>
      </c>
      <c r="H22" s="117">
        <v>2.0833333333333332E-2</v>
      </c>
      <c r="I22" s="152">
        <v>190</v>
      </c>
      <c r="J22" s="153">
        <v>20</v>
      </c>
      <c r="K22" s="154">
        <v>24620547.982000001</v>
      </c>
      <c r="L22" s="77">
        <v>24625147.679000001</v>
      </c>
      <c r="M22" s="133">
        <f t="shared" si="24"/>
        <v>4599.6970000006258</v>
      </c>
      <c r="N22" s="155">
        <f t="shared" si="25"/>
        <v>0.50694444444444442</v>
      </c>
      <c r="O22" s="156">
        <f t="shared" si="26"/>
        <v>191.65404166669273</v>
      </c>
      <c r="P22" s="142"/>
    </row>
    <row r="23" spans="1:16">
      <c r="A23" s="1">
        <f t="shared" si="7"/>
        <v>20</v>
      </c>
      <c r="B23" s="112">
        <f t="shared" si="27"/>
        <v>46166</v>
      </c>
      <c r="C23" s="149" t="s">
        <v>313</v>
      </c>
      <c r="D23" s="151" t="s">
        <v>383</v>
      </c>
      <c r="E23" s="150">
        <v>46165</v>
      </c>
      <c r="F23" s="116">
        <v>0.72916666666666663</v>
      </c>
      <c r="G23" s="150">
        <v>46166</v>
      </c>
      <c r="H23" s="117">
        <v>0.125</v>
      </c>
      <c r="I23" s="152">
        <v>190</v>
      </c>
      <c r="J23" s="153">
        <v>20</v>
      </c>
      <c r="K23" s="154">
        <v>24635219.708000001</v>
      </c>
      <c r="L23" s="77">
        <v>24639744.919</v>
      </c>
      <c r="M23" s="133">
        <f t="shared" si="24"/>
        <v>4525.2109999991953</v>
      </c>
      <c r="N23" s="155">
        <f t="shared" si="25"/>
        <v>0.39583333333333337</v>
      </c>
      <c r="O23" s="156">
        <f t="shared" si="26"/>
        <v>188.55045833329982</v>
      </c>
      <c r="P23" s="142"/>
    </row>
    <row r="24" spans="1:16">
      <c r="A24" s="1">
        <f t="shared" si="7"/>
        <v>21</v>
      </c>
      <c r="B24" s="112">
        <f t="shared" si="27"/>
        <v>46166</v>
      </c>
      <c r="C24" s="149" t="s">
        <v>307</v>
      </c>
      <c r="D24" s="151" t="s">
        <v>384</v>
      </c>
      <c r="E24" s="150">
        <v>46166</v>
      </c>
      <c r="F24" s="116">
        <v>0.4826388888888889</v>
      </c>
      <c r="G24" s="150">
        <v>46166</v>
      </c>
      <c r="H24" s="117">
        <v>0.875</v>
      </c>
      <c r="I24" s="152">
        <v>180</v>
      </c>
      <c r="J24" s="153">
        <v>25</v>
      </c>
      <c r="K24" s="154">
        <v>24630432.548</v>
      </c>
      <c r="L24" s="77">
        <v>24635219.708000001</v>
      </c>
      <c r="M24" s="133">
        <f t="shared" si="24"/>
        <v>4787.160000000149</v>
      </c>
      <c r="N24" s="155">
        <f t="shared" si="25"/>
        <v>0.3923611111111111</v>
      </c>
      <c r="O24" s="156">
        <f t="shared" si="26"/>
        <v>199.4650000000062</v>
      </c>
      <c r="P24" s="142"/>
    </row>
    <row r="25" spans="1:16">
      <c r="A25" s="1">
        <f t="shared" si="7"/>
        <v>22</v>
      </c>
      <c r="B25" s="112">
        <f t="shared" si="27"/>
        <v>46166</v>
      </c>
      <c r="C25" s="149" t="s">
        <v>314</v>
      </c>
      <c r="D25" s="151" t="s">
        <v>385</v>
      </c>
      <c r="E25" s="150">
        <v>46166</v>
      </c>
      <c r="F25" s="116">
        <v>0.4826388888888889</v>
      </c>
      <c r="G25" s="150">
        <v>46166</v>
      </c>
      <c r="H25" s="117">
        <v>0.875</v>
      </c>
      <c r="I25" s="152">
        <v>180</v>
      </c>
      <c r="J25" s="153">
        <v>25</v>
      </c>
      <c r="K25" s="154">
        <v>24639744.919</v>
      </c>
      <c r="L25" s="77">
        <v>24644150.478</v>
      </c>
      <c r="M25" s="133">
        <f t="shared" si="24"/>
        <v>4405.5590000003576</v>
      </c>
      <c r="N25" s="155">
        <f t="shared" si="25"/>
        <v>0.3923611111111111</v>
      </c>
      <c r="O25" s="156">
        <f t="shared" si="26"/>
        <v>183.56495833334824</v>
      </c>
      <c r="P25" s="142"/>
    </row>
    <row r="26" spans="1:16">
      <c r="A26" s="1">
        <f t="shared" si="7"/>
        <v>23</v>
      </c>
      <c r="B26" s="112">
        <f t="shared" ref="B26:B34" si="28">G26</f>
        <v>46168</v>
      </c>
      <c r="C26" s="149" t="s">
        <v>312</v>
      </c>
      <c r="D26" s="151" t="s">
        <v>386</v>
      </c>
      <c r="E26" s="150">
        <v>46167</v>
      </c>
      <c r="F26" s="116">
        <v>0.82638888888888884</v>
      </c>
      <c r="G26" s="150">
        <v>46168</v>
      </c>
      <c r="H26" s="117">
        <v>6.25E-2</v>
      </c>
      <c r="I26" s="152">
        <v>180</v>
      </c>
      <c r="J26" s="153">
        <v>30</v>
      </c>
      <c r="K26" s="154">
        <v>24658396.863000002</v>
      </c>
      <c r="L26" s="77">
        <v>24662764.954999998</v>
      </c>
      <c r="M26" s="133">
        <f t="shared" si="24"/>
        <v>4368.0919999964535</v>
      </c>
      <c r="N26" s="155">
        <f t="shared" si="25"/>
        <v>0.23611111111111116</v>
      </c>
      <c r="O26" s="156">
        <f t="shared" si="26"/>
        <v>182.00383333318555</v>
      </c>
      <c r="P26" s="142"/>
    </row>
    <row r="27" spans="1:16">
      <c r="A27" s="1">
        <f t="shared" si="7"/>
        <v>24</v>
      </c>
      <c r="B27" s="112">
        <f t="shared" si="28"/>
        <v>46167</v>
      </c>
      <c r="C27" s="149" t="s">
        <v>243</v>
      </c>
      <c r="D27" s="151" t="s">
        <v>387</v>
      </c>
      <c r="E27" s="150">
        <v>46166</v>
      </c>
      <c r="F27" s="116">
        <v>0.875</v>
      </c>
      <c r="G27" s="150">
        <v>46167</v>
      </c>
      <c r="H27" s="117">
        <v>0.2673611111111111</v>
      </c>
      <c r="I27" s="152">
        <v>185</v>
      </c>
      <c r="J27" s="153">
        <v>25</v>
      </c>
      <c r="K27" s="154">
        <v>24644150.478</v>
      </c>
      <c r="L27" s="77">
        <v>24648841.083999999</v>
      </c>
      <c r="M27" s="133">
        <f t="shared" si="24"/>
        <v>4690.6059999987483</v>
      </c>
      <c r="N27" s="155">
        <f t="shared" si="25"/>
        <v>0.39236111111111116</v>
      </c>
      <c r="O27" s="156">
        <f t="shared" si="26"/>
        <v>195.4419166666145</v>
      </c>
      <c r="P27" s="142"/>
    </row>
    <row r="28" spans="1:16">
      <c r="A28" s="1">
        <f t="shared" si="7"/>
        <v>25</v>
      </c>
      <c r="B28" s="112">
        <f t="shared" si="28"/>
        <v>46167</v>
      </c>
      <c r="C28" s="149" t="s">
        <v>307</v>
      </c>
      <c r="D28" s="151" t="s">
        <v>391</v>
      </c>
      <c r="E28" s="150">
        <v>46167</v>
      </c>
      <c r="F28" s="116">
        <v>0.2673611111111111</v>
      </c>
      <c r="G28" s="150">
        <v>46167</v>
      </c>
      <c r="H28" s="117">
        <v>0.625</v>
      </c>
      <c r="I28" s="152">
        <v>180</v>
      </c>
      <c r="J28" s="153">
        <v>25</v>
      </c>
      <c r="K28" s="154">
        <v>24648841.083999999</v>
      </c>
      <c r="L28" s="77">
        <v>24653324.713</v>
      </c>
      <c r="M28" s="133">
        <f t="shared" si="24"/>
        <v>4483.6290000006557</v>
      </c>
      <c r="N28" s="155">
        <f t="shared" si="25"/>
        <v>0.3576388888888889</v>
      </c>
      <c r="O28" s="156">
        <f t="shared" si="26"/>
        <v>186.81787500002733</v>
      </c>
      <c r="P28" s="142"/>
    </row>
    <row r="29" spans="1:16">
      <c r="A29" s="1">
        <f t="shared" si="7"/>
        <v>26</v>
      </c>
      <c r="B29" s="112">
        <f t="shared" si="28"/>
        <v>46168</v>
      </c>
      <c r="C29" s="149" t="s">
        <v>313</v>
      </c>
      <c r="D29" s="151" t="s">
        <v>392</v>
      </c>
      <c r="E29" s="150">
        <v>46167</v>
      </c>
      <c r="F29" s="116">
        <v>0.82638888888888884</v>
      </c>
      <c r="G29" s="150">
        <v>46168</v>
      </c>
      <c r="H29" s="117">
        <v>6.25E-2</v>
      </c>
      <c r="I29" s="152">
        <v>180</v>
      </c>
      <c r="J29" s="153">
        <v>30</v>
      </c>
      <c r="K29" s="154">
        <v>24672545.818</v>
      </c>
      <c r="L29" s="77">
        <v>24677076.822000001</v>
      </c>
      <c r="M29" s="133">
        <f t="shared" ref="M29:M34" si="29">L29-K29</f>
        <v>4531.0040000006557</v>
      </c>
      <c r="N29" s="155">
        <f t="shared" ref="N29:N41" si="30">IFERROR(((G29-E29+H29-F29)),"")</f>
        <v>0.23611111111111116</v>
      </c>
      <c r="O29" s="156">
        <f t="shared" ref="O29:O34" si="31">M29/24</f>
        <v>188.79183333336064</v>
      </c>
      <c r="P29" s="142"/>
    </row>
    <row r="30" spans="1:16">
      <c r="A30" s="1">
        <f t="shared" si="7"/>
        <v>27</v>
      </c>
      <c r="B30" s="112">
        <f t="shared" si="28"/>
        <v>46168</v>
      </c>
      <c r="C30" s="149" t="s">
        <v>314</v>
      </c>
      <c r="D30" s="151" t="s">
        <v>398</v>
      </c>
      <c r="E30" s="150">
        <v>46168</v>
      </c>
      <c r="F30" s="116">
        <v>0.34722222222222227</v>
      </c>
      <c r="G30" s="150">
        <v>46168</v>
      </c>
      <c r="H30" s="117">
        <v>0.60416666666666663</v>
      </c>
      <c r="I30" s="152">
        <v>180</v>
      </c>
      <c r="J30" s="153">
        <v>30</v>
      </c>
      <c r="K30" s="154">
        <v>24667962.866</v>
      </c>
      <c r="L30" s="77">
        <v>24672545.818</v>
      </c>
      <c r="M30" s="133">
        <f t="shared" si="29"/>
        <v>4582.9519999995828</v>
      </c>
      <c r="N30" s="155">
        <f t="shared" si="30"/>
        <v>0.25694444444444436</v>
      </c>
      <c r="O30" s="156">
        <f t="shared" si="31"/>
        <v>190.95633333331594</v>
      </c>
      <c r="P30" s="142"/>
    </row>
    <row r="31" spans="1:16">
      <c r="A31" s="1">
        <f t="shared" si="7"/>
        <v>28</v>
      </c>
      <c r="B31" s="112">
        <f t="shared" si="28"/>
        <v>46168</v>
      </c>
      <c r="C31" s="149" t="s">
        <v>243</v>
      </c>
      <c r="D31" s="151" t="s">
        <v>401</v>
      </c>
      <c r="E31" s="150">
        <v>46168</v>
      </c>
      <c r="F31" s="116">
        <v>0.60416666666666663</v>
      </c>
      <c r="G31" s="150">
        <v>46168</v>
      </c>
      <c r="H31" s="117">
        <v>0.83333333333333337</v>
      </c>
      <c r="I31" s="152">
        <v>190</v>
      </c>
      <c r="J31" s="153">
        <v>30</v>
      </c>
      <c r="K31" s="154">
        <v>24677076.822000001</v>
      </c>
      <c r="L31" s="77">
        <v>24681492.811000001</v>
      </c>
      <c r="M31" s="133">
        <f t="shared" si="29"/>
        <v>4415.9890000000596</v>
      </c>
      <c r="N31" s="155">
        <f t="shared" si="30"/>
        <v>0.22916666666666674</v>
      </c>
      <c r="O31" s="156">
        <f t="shared" si="31"/>
        <v>183.99954166666916</v>
      </c>
      <c r="P31" s="142"/>
    </row>
    <row r="32" spans="1:16">
      <c r="A32" s="1">
        <f t="shared" si="7"/>
        <v>29</v>
      </c>
      <c r="B32" s="112">
        <f t="shared" si="28"/>
        <v>46169</v>
      </c>
      <c r="C32" s="149" t="s">
        <v>307</v>
      </c>
      <c r="D32" s="151" t="s">
        <v>402</v>
      </c>
      <c r="E32" s="150">
        <v>46168</v>
      </c>
      <c r="F32" s="116">
        <v>0.83333333333333337</v>
      </c>
      <c r="G32" s="150">
        <v>46169</v>
      </c>
      <c r="H32" s="117">
        <v>0.125</v>
      </c>
      <c r="I32" s="152">
        <v>180</v>
      </c>
      <c r="J32" s="153">
        <v>25</v>
      </c>
      <c r="K32" s="154">
        <v>24681492.811000001</v>
      </c>
      <c r="L32" s="77">
        <v>24685935.226</v>
      </c>
      <c r="M32" s="133">
        <f t="shared" ref="M32" si="32">L32-K32</f>
        <v>4442.4149999991059</v>
      </c>
      <c r="N32" s="155">
        <f t="shared" ref="N32" si="33">IFERROR(((G32-E32+H32-F32)),"")</f>
        <v>0.29166666666666663</v>
      </c>
      <c r="O32" s="156">
        <f t="shared" ref="O32" si="34">M32/24</f>
        <v>185.10062499996275</v>
      </c>
      <c r="P32" s="142"/>
    </row>
    <row r="33" spans="1:16">
      <c r="A33" s="1">
        <f t="shared" si="7"/>
        <v>30</v>
      </c>
      <c r="B33" s="112">
        <f t="shared" si="28"/>
        <v>46170</v>
      </c>
      <c r="C33" s="149" t="s">
        <v>312</v>
      </c>
      <c r="D33" s="151" t="s">
        <v>405</v>
      </c>
      <c r="E33" s="150">
        <v>46169</v>
      </c>
      <c r="F33" s="116">
        <v>0.88541666666666663</v>
      </c>
      <c r="G33" s="150">
        <v>46170</v>
      </c>
      <c r="H33" s="117">
        <v>0.25</v>
      </c>
      <c r="I33" s="152">
        <v>180</v>
      </c>
      <c r="J33" s="153">
        <v>22</v>
      </c>
      <c r="K33" s="154">
        <v>24690563.633000001</v>
      </c>
      <c r="L33" s="77">
        <v>24695088.120999999</v>
      </c>
      <c r="M33" s="133">
        <f t="shared" si="29"/>
        <v>4524.487999998033</v>
      </c>
      <c r="N33" s="155">
        <f t="shared" si="30"/>
        <v>0.36458333333333337</v>
      </c>
      <c r="O33" s="156">
        <f t="shared" si="31"/>
        <v>188.52033333325139</v>
      </c>
      <c r="P33" s="142"/>
    </row>
    <row r="34" spans="1:16">
      <c r="A34" s="1">
        <f t="shared" si="7"/>
        <v>31</v>
      </c>
      <c r="B34" s="112">
        <f t="shared" si="28"/>
        <v>46170</v>
      </c>
      <c r="C34" s="149" t="s">
        <v>243</v>
      </c>
      <c r="D34" s="151" t="s">
        <v>407</v>
      </c>
      <c r="E34" s="150">
        <v>46170</v>
      </c>
      <c r="F34" s="116">
        <v>0.65</v>
      </c>
      <c r="G34" s="150">
        <v>46170</v>
      </c>
      <c r="H34" s="117">
        <v>0.97916666666666663</v>
      </c>
      <c r="I34" s="152">
        <v>175</v>
      </c>
      <c r="J34" s="153">
        <v>22</v>
      </c>
      <c r="K34" s="154">
        <v>24704791.243000001</v>
      </c>
      <c r="L34" s="77">
        <v>24709527.886999998</v>
      </c>
      <c r="M34" s="133">
        <f t="shared" si="29"/>
        <v>4736.6439999975264</v>
      </c>
      <c r="N34" s="155">
        <f t="shared" si="30"/>
        <v>0.32916666666666661</v>
      </c>
      <c r="O34" s="156">
        <f t="shared" si="31"/>
        <v>197.3601666665636</v>
      </c>
      <c r="P34" s="142"/>
    </row>
    <row r="35" spans="1:16">
      <c r="A35" s="1">
        <f t="shared" si="7"/>
        <v>32</v>
      </c>
      <c r="B35" s="112">
        <f t="shared" ref="B35:B36" si="35">G35</f>
        <v>46171</v>
      </c>
      <c r="C35" s="149" t="s">
        <v>314</v>
      </c>
      <c r="D35" s="151" t="s">
        <v>406</v>
      </c>
      <c r="E35" s="150">
        <v>46170</v>
      </c>
      <c r="F35" s="116">
        <v>0.97916666666666663</v>
      </c>
      <c r="G35" s="150">
        <v>46171</v>
      </c>
      <c r="H35" s="117">
        <v>0.3125</v>
      </c>
      <c r="I35" s="152">
        <v>190</v>
      </c>
      <c r="J35" s="153">
        <v>30</v>
      </c>
      <c r="K35" s="595">
        <v>24700033.399</v>
      </c>
      <c r="L35" s="103">
        <v>24704791.243000001</v>
      </c>
      <c r="M35" s="133">
        <f t="shared" ref="M35:M36" si="36">L35-K35</f>
        <v>4757.8440000005066</v>
      </c>
      <c r="N35" s="155">
        <f t="shared" si="30"/>
        <v>0.33333333333333337</v>
      </c>
      <c r="O35" s="156">
        <f t="shared" ref="O35:O36" si="37">M35/24</f>
        <v>198.2435000000211</v>
      </c>
      <c r="P35" s="142"/>
    </row>
    <row r="36" spans="1:16">
      <c r="A36" s="1">
        <f t="shared" si="7"/>
        <v>33</v>
      </c>
      <c r="B36" s="112">
        <f t="shared" si="35"/>
        <v>46171</v>
      </c>
      <c r="C36" s="149" t="s">
        <v>313</v>
      </c>
      <c r="D36" s="151" t="s">
        <v>408</v>
      </c>
      <c r="E36" s="150">
        <v>46171</v>
      </c>
      <c r="F36" s="116">
        <v>0.63194444444444442</v>
      </c>
      <c r="G36" s="150">
        <v>46171</v>
      </c>
      <c r="H36" s="117">
        <v>0.94097222222222221</v>
      </c>
      <c r="I36" s="152">
        <v>190</v>
      </c>
      <c r="J36" s="153">
        <v>30</v>
      </c>
      <c r="K36" s="595">
        <v>24714023.863000002</v>
      </c>
      <c r="L36" s="103">
        <v>24718380.238000002</v>
      </c>
      <c r="M36" s="133">
        <f t="shared" si="36"/>
        <v>4356.375</v>
      </c>
      <c r="N36" s="155">
        <f t="shared" si="30"/>
        <v>0.30902777777777779</v>
      </c>
      <c r="O36" s="156">
        <f t="shared" si="37"/>
        <v>181.515625</v>
      </c>
      <c r="P36" s="142"/>
    </row>
    <row r="37" spans="1:16">
      <c r="A37" s="1">
        <f t="shared" si="7"/>
        <v>34</v>
      </c>
      <c r="B37" s="112">
        <f t="shared" ref="B37:B43" si="38">G37</f>
        <v>46171</v>
      </c>
      <c r="C37" s="149" t="s">
        <v>307</v>
      </c>
      <c r="D37" s="151" t="s">
        <v>413</v>
      </c>
      <c r="E37" s="150">
        <v>46171</v>
      </c>
      <c r="F37" s="116">
        <v>0.3125</v>
      </c>
      <c r="G37" s="150">
        <v>46171</v>
      </c>
      <c r="H37" s="117">
        <v>0.63194444444444442</v>
      </c>
      <c r="I37" s="152">
        <v>180</v>
      </c>
      <c r="J37" s="153">
        <v>30</v>
      </c>
      <c r="K37" s="595">
        <v>24709527.886999998</v>
      </c>
      <c r="L37" s="103">
        <v>24714023.863000002</v>
      </c>
      <c r="M37" s="133">
        <f t="shared" ref="M37" si="39">L37-K37</f>
        <v>4495.9760000035167</v>
      </c>
      <c r="N37" s="155">
        <f t="shared" si="30"/>
        <v>0.31944444444444442</v>
      </c>
      <c r="O37" s="156">
        <f t="shared" ref="O37" si="40">M37/24</f>
        <v>187.33233333347985</v>
      </c>
      <c r="P37" s="142"/>
    </row>
    <row r="38" spans="1:16">
      <c r="A38" s="1">
        <f t="shared" si="7"/>
        <v>35</v>
      </c>
      <c r="B38" s="112">
        <f t="shared" si="38"/>
        <v>46172</v>
      </c>
      <c r="C38" s="149" t="s">
        <v>312</v>
      </c>
      <c r="D38" s="151" t="s">
        <v>414</v>
      </c>
      <c r="E38" s="150">
        <v>46171</v>
      </c>
      <c r="F38" s="116">
        <v>0.94097222222222221</v>
      </c>
      <c r="G38" s="150">
        <v>46172</v>
      </c>
      <c r="H38" s="117">
        <v>0.25</v>
      </c>
      <c r="I38" s="152">
        <v>190</v>
      </c>
      <c r="J38" s="153">
        <v>30</v>
      </c>
      <c r="K38" s="595">
        <v>24718380.238000002</v>
      </c>
      <c r="L38" s="103">
        <v>24722782.394000001</v>
      </c>
      <c r="M38" s="133">
        <f t="shared" ref="M38" si="41">L38-K38</f>
        <v>4402.1559999994934</v>
      </c>
      <c r="N38" s="155">
        <f t="shared" si="30"/>
        <v>0.30902777777777779</v>
      </c>
      <c r="O38" s="156">
        <f t="shared" ref="O38" si="42">M38/24</f>
        <v>183.42316666664556</v>
      </c>
      <c r="P38" s="142"/>
    </row>
    <row r="39" spans="1:16">
      <c r="A39" s="1">
        <f t="shared" si="7"/>
        <v>36</v>
      </c>
      <c r="B39" s="112">
        <f t="shared" si="38"/>
        <v>46172</v>
      </c>
      <c r="C39" s="149" t="s">
        <v>242</v>
      </c>
      <c r="D39" s="151" t="s">
        <v>415</v>
      </c>
      <c r="E39" s="150">
        <v>46172</v>
      </c>
      <c r="F39" s="116">
        <v>0.60069444444444442</v>
      </c>
      <c r="G39" s="150">
        <v>46172</v>
      </c>
      <c r="H39" s="613">
        <v>0.91666666666666663</v>
      </c>
      <c r="I39" s="614">
        <v>190</v>
      </c>
      <c r="J39" s="153">
        <v>30</v>
      </c>
      <c r="K39" s="595">
        <v>24727607.541000001</v>
      </c>
      <c r="L39" s="103">
        <v>24732156.476</v>
      </c>
      <c r="M39" s="133">
        <f t="shared" ref="M39" si="43">L39-K39</f>
        <v>4548.9349999986589</v>
      </c>
      <c r="N39" s="155">
        <f t="shared" si="30"/>
        <v>0.31597222222222221</v>
      </c>
      <c r="O39" s="156">
        <f t="shared" ref="O39" si="44">M39/24</f>
        <v>189.53895833327746</v>
      </c>
      <c r="P39" s="142"/>
    </row>
    <row r="40" spans="1:16">
      <c r="A40" s="1">
        <f t="shared" si="7"/>
        <v>37</v>
      </c>
      <c r="B40" s="112">
        <f t="shared" si="38"/>
        <v>46173</v>
      </c>
      <c r="C40" s="149" t="s">
        <v>243</v>
      </c>
      <c r="D40" s="151" t="s">
        <v>420</v>
      </c>
      <c r="E40" s="150">
        <v>46173</v>
      </c>
      <c r="F40" s="116">
        <v>0.23958333333333334</v>
      </c>
      <c r="G40" s="150">
        <v>46173</v>
      </c>
      <c r="H40" s="117">
        <v>0.55555555555555558</v>
      </c>
      <c r="I40" s="152">
        <v>175</v>
      </c>
      <c r="J40" s="153">
        <v>30</v>
      </c>
      <c r="K40" s="154">
        <v>24736913.138999999</v>
      </c>
      <c r="L40" s="77">
        <v>24741297.522999998</v>
      </c>
      <c r="M40" s="133">
        <f t="shared" ref="M40:M41" si="45">L40-K40</f>
        <v>4384.3839999996126</v>
      </c>
      <c r="N40" s="155">
        <f t="shared" si="30"/>
        <v>0.31597222222222221</v>
      </c>
      <c r="O40" s="156">
        <f t="shared" ref="O40:O41" si="46">M40/24</f>
        <v>182.68266666665053</v>
      </c>
      <c r="P40" s="142"/>
    </row>
    <row r="41" spans="1:16">
      <c r="A41" s="1">
        <f t="shared" si="7"/>
        <v>38</v>
      </c>
      <c r="B41" s="112">
        <f t="shared" si="38"/>
        <v>46173</v>
      </c>
      <c r="C41" s="149" t="s">
        <v>314</v>
      </c>
      <c r="D41" s="151" t="s">
        <v>421</v>
      </c>
      <c r="E41" s="150">
        <v>46173</v>
      </c>
      <c r="F41" s="116">
        <v>0.55555555555555558</v>
      </c>
      <c r="G41" s="150">
        <v>46173</v>
      </c>
      <c r="H41" s="117">
        <v>0.88541666666666663</v>
      </c>
      <c r="I41" s="152">
        <v>195</v>
      </c>
      <c r="J41" s="153">
        <v>30</v>
      </c>
      <c r="K41" s="154">
        <v>24741297.522999998</v>
      </c>
      <c r="L41" s="77">
        <v>24745854.254000001</v>
      </c>
      <c r="M41" s="133">
        <f t="shared" si="45"/>
        <v>4556.7310000024736</v>
      </c>
      <c r="N41" s="155">
        <f t="shared" si="30"/>
        <v>0.32986111111111105</v>
      </c>
      <c r="O41" s="156">
        <f t="shared" si="46"/>
        <v>189.86379166676974</v>
      </c>
      <c r="P41" s="142"/>
    </row>
    <row r="42" spans="1:16">
      <c r="A42" s="1">
        <f t="shared" si="7"/>
        <v>39</v>
      </c>
      <c r="B42" s="112">
        <f t="shared" si="38"/>
        <v>46174</v>
      </c>
      <c r="C42" s="149" t="s">
        <v>313</v>
      </c>
      <c r="D42" s="151" t="s">
        <v>422</v>
      </c>
      <c r="E42" s="150">
        <v>46173</v>
      </c>
      <c r="F42" s="116">
        <v>0.89583333333333337</v>
      </c>
      <c r="G42" s="150">
        <v>46174</v>
      </c>
      <c r="H42" s="117">
        <v>0.22916666666666666</v>
      </c>
      <c r="I42" s="152">
        <v>180</v>
      </c>
      <c r="J42" s="153">
        <v>30</v>
      </c>
      <c r="K42" s="154">
        <v>24745854.254000001</v>
      </c>
      <c r="L42" s="77">
        <v>24750379.752999999</v>
      </c>
      <c r="M42" s="133">
        <f t="shared" ref="M42" si="47">L42-K42</f>
        <v>4525.4989999979734</v>
      </c>
      <c r="N42" s="155">
        <f t="shared" ref="N42" si="48">IFERROR(((G42-E42+H42-F42)),"")</f>
        <v>0.33333333333333337</v>
      </c>
      <c r="O42" s="156">
        <f t="shared" ref="O42" si="49">M42/24</f>
        <v>188.56245833324888</v>
      </c>
      <c r="P42" s="142"/>
    </row>
    <row r="43" spans="1:16">
      <c r="A43" s="1">
        <f t="shared" si="7"/>
        <v>40</v>
      </c>
      <c r="B43" s="112">
        <f t="shared" si="38"/>
        <v>0</v>
      </c>
      <c r="C43" s="149" t="s">
        <v>307</v>
      </c>
      <c r="D43" s="151" t="s">
        <v>423</v>
      </c>
      <c r="E43" s="150"/>
      <c r="F43" s="116"/>
      <c r="G43" s="150"/>
      <c r="H43" s="117"/>
      <c r="I43" s="152"/>
      <c r="J43" s="153"/>
      <c r="K43" s="154"/>
      <c r="L43" s="77"/>
      <c r="M43" s="133"/>
      <c r="N43" s="155"/>
      <c r="O43" s="156"/>
      <c r="P43" s="142"/>
    </row>
    <row r="44" spans="1:16" ht="15" thickBot="1">
      <c r="B44" s="112"/>
      <c r="C44" s="149"/>
      <c r="D44" s="151"/>
      <c r="E44" s="150"/>
      <c r="F44" s="116"/>
      <c r="G44" s="150"/>
      <c r="H44" s="117"/>
      <c r="I44" s="152"/>
      <c r="J44" s="157"/>
      <c r="K44" s="154"/>
      <c r="L44" s="77"/>
      <c r="M44" s="158"/>
      <c r="N44" s="140"/>
      <c r="O44" s="141"/>
      <c r="P44" s="142"/>
    </row>
    <row r="45" spans="1:16" ht="15.6" thickTop="1" thickBot="1">
      <c r="B45" s="123"/>
      <c r="C45" s="24"/>
      <c r="D45" s="123"/>
      <c r="E45" s="25"/>
      <c r="F45" s="25"/>
      <c r="G45" s="25"/>
      <c r="H45" s="25"/>
      <c r="I45" s="25"/>
      <c r="J45" s="25"/>
      <c r="K45" s="137"/>
      <c r="L45" s="137"/>
      <c r="M45" s="138">
        <f>SUM(M8:M44)</f>
        <v>159149.77599998936</v>
      </c>
      <c r="N45" s="144">
        <f>SUM(N8:N44)</f>
        <v>11.983333333333333</v>
      </c>
      <c r="O45" s="159">
        <f>AVERAGE(O8:O44)</f>
        <v>189.46401904760637</v>
      </c>
      <c r="P45" s="44"/>
    </row>
  </sheetData>
  <mergeCells count="12">
    <mergeCell ref="N5:N7"/>
    <mergeCell ref="O5:O7"/>
    <mergeCell ref="P5:P7"/>
    <mergeCell ref="I5:J6"/>
    <mergeCell ref="K5:M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 xr:uid="{00000000-0004-0000-3900-000000000000}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24"/>
  <sheetViews>
    <sheetView showGridLines="0" zoomScale="85" zoomScaleNormal="85" workbookViewId="0">
      <selection activeCell="A24" sqref="A24"/>
    </sheetView>
  </sheetViews>
  <sheetFormatPr defaultColWidth="9.109375" defaultRowHeight="14.4"/>
  <cols>
    <col min="1" max="1" width="8.6640625" style="1" customWidth="1"/>
    <col min="2" max="2" width="9.109375" style="1"/>
    <col min="3" max="3" width="21.33203125" style="1" customWidth="1"/>
    <col min="4" max="4" width="10.44140625" style="1" customWidth="1"/>
    <col min="5" max="5" width="13.5546875" style="105" customWidth="1"/>
    <col min="6" max="6" width="9.109375" style="1"/>
    <col min="7" max="7" width="10.109375" style="105" customWidth="1"/>
    <col min="8" max="10" width="9.109375" style="1"/>
    <col min="11" max="12" width="15.6640625" style="106" customWidth="1"/>
    <col min="13" max="13" width="15.5546875" style="106" customWidth="1"/>
    <col min="14" max="14" width="14.44140625" style="106" customWidth="1"/>
    <col min="15" max="15" width="17.5546875" style="106" customWidth="1"/>
    <col min="16" max="16" width="14.44140625" style="106" customWidth="1"/>
    <col min="17" max="17" width="13" style="1" customWidth="1"/>
    <col min="18" max="18" width="11.88671875" style="1" customWidth="1"/>
    <col min="19" max="19" width="55.44140625" style="1" customWidth="1"/>
    <col min="20" max="16384" width="9.109375" style="1"/>
  </cols>
  <sheetData>
    <row r="1" spans="1:19">
      <c r="E1" s="107" t="s">
        <v>195</v>
      </c>
      <c r="G1" s="108"/>
      <c r="H1" s="9"/>
      <c r="I1" s="9"/>
      <c r="J1" s="9"/>
      <c r="K1" s="125"/>
      <c r="L1" s="125"/>
      <c r="M1" s="125"/>
      <c r="N1" s="125"/>
      <c r="O1" s="125"/>
      <c r="P1" s="125"/>
      <c r="Q1" s="9"/>
      <c r="R1" s="9"/>
      <c r="S1" s="9"/>
    </row>
    <row r="2" spans="1:19">
      <c r="E2" s="107" t="s">
        <v>212</v>
      </c>
      <c r="G2" s="108"/>
      <c r="H2" s="9"/>
      <c r="I2" s="9"/>
      <c r="J2" s="9"/>
      <c r="K2" s="126" t="s">
        <v>197</v>
      </c>
      <c r="L2" s="126"/>
      <c r="M2" s="127">
        <f>SUM(M8:M12)</f>
        <v>0</v>
      </c>
      <c r="N2" s="127"/>
      <c r="O2" s="127"/>
      <c r="P2" s="127"/>
      <c r="Q2" s="9"/>
      <c r="R2" s="9"/>
      <c r="S2" s="98" t="s">
        <v>147</v>
      </c>
    </row>
    <row r="3" spans="1:19">
      <c r="E3" s="107" t="str">
        <f>SPGLOBAL!E3</f>
        <v>Bulan Mei 2026</v>
      </c>
      <c r="G3" s="108"/>
      <c r="H3" s="9"/>
      <c r="I3" s="9"/>
      <c r="J3" s="9"/>
      <c r="K3" s="125"/>
      <c r="L3" s="125"/>
      <c r="M3" s="125"/>
      <c r="N3" s="125"/>
      <c r="O3" s="125"/>
      <c r="P3" s="125"/>
      <c r="Q3" s="9"/>
      <c r="R3" s="9"/>
      <c r="S3" s="9"/>
    </row>
    <row r="4" spans="1:19">
      <c r="A4" s="9"/>
      <c r="B4" s="9"/>
      <c r="C4" s="9"/>
      <c r="D4" s="9"/>
      <c r="E4" s="108">
        <f>SPGLOBAL!E4</f>
        <v>46143</v>
      </c>
      <c r="F4" s="9"/>
      <c r="G4" s="108"/>
      <c r="H4" s="9"/>
      <c r="I4" s="9"/>
      <c r="J4" s="9"/>
      <c r="K4" s="125"/>
      <c r="L4" s="125"/>
      <c r="M4" s="125"/>
      <c r="N4" s="125"/>
      <c r="O4" s="125"/>
      <c r="P4" s="125"/>
      <c r="Q4" s="9"/>
      <c r="R4" s="9"/>
      <c r="S4" s="9"/>
    </row>
    <row r="5" spans="1:19" ht="15" customHeight="1">
      <c r="A5" s="747" t="s">
        <v>198</v>
      </c>
      <c r="B5" s="747" t="s">
        <v>199</v>
      </c>
      <c r="C5" s="747" t="s">
        <v>213</v>
      </c>
      <c r="D5" s="750" t="s">
        <v>200</v>
      </c>
      <c r="E5" s="742" t="s">
        <v>190</v>
      </c>
      <c r="F5" s="743"/>
      <c r="G5" s="743"/>
      <c r="H5" s="744"/>
      <c r="I5" s="762" t="s">
        <v>201</v>
      </c>
      <c r="J5" s="763"/>
      <c r="K5" s="766" t="s">
        <v>152</v>
      </c>
      <c r="L5" s="772"/>
      <c r="M5" s="767"/>
      <c r="N5" s="774" t="s">
        <v>214</v>
      </c>
      <c r="O5" s="774" t="s">
        <v>215</v>
      </c>
      <c r="P5" s="774" t="s">
        <v>216</v>
      </c>
      <c r="Q5" s="756" t="s">
        <v>151</v>
      </c>
      <c r="R5" s="756" t="s">
        <v>203</v>
      </c>
      <c r="S5" s="759" t="s">
        <v>155</v>
      </c>
    </row>
    <row r="6" spans="1:19" ht="32.25" customHeight="1">
      <c r="A6" s="748"/>
      <c r="B6" s="748"/>
      <c r="C6" s="748"/>
      <c r="D6" s="751"/>
      <c r="E6" s="745" t="s">
        <v>204</v>
      </c>
      <c r="F6" s="746"/>
      <c r="G6" s="745" t="s">
        <v>150</v>
      </c>
      <c r="H6" s="746"/>
      <c r="I6" s="764"/>
      <c r="J6" s="765"/>
      <c r="K6" s="768"/>
      <c r="L6" s="773"/>
      <c r="M6" s="769"/>
      <c r="N6" s="775"/>
      <c r="O6" s="775"/>
      <c r="P6" s="775"/>
      <c r="Q6" s="757"/>
      <c r="R6" s="757"/>
      <c r="S6" s="760"/>
    </row>
    <row r="7" spans="1:19" ht="15.75" customHeight="1">
      <c r="A7" s="749"/>
      <c r="B7" s="749"/>
      <c r="C7" s="749"/>
      <c r="D7" s="752"/>
      <c r="E7" s="109" t="s">
        <v>108</v>
      </c>
      <c r="F7" s="110" t="s">
        <v>156</v>
      </c>
      <c r="G7" s="109" t="s">
        <v>108</v>
      </c>
      <c r="H7" s="110" t="s">
        <v>156</v>
      </c>
      <c r="I7" s="110" t="s">
        <v>149</v>
      </c>
      <c r="J7" s="110" t="s">
        <v>205</v>
      </c>
      <c r="K7" s="128" t="s">
        <v>149</v>
      </c>
      <c r="L7" s="128" t="s">
        <v>205</v>
      </c>
      <c r="M7" s="128" t="s">
        <v>96</v>
      </c>
      <c r="N7" s="776"/>
      <c r="O7" s="776"/>
      <c r="P7" s="776"/>
      <c r="Q7" s="758"/>
      <c r="R7" s="758"/>
      <c r="S7" s="761"/>
    </row>
    <row r="8" spans="1:19">
      <c r="A8" s="111">
        <v>1</v>
      </c>
      <c r="B8" s="112">
        <f t="shared" ref="B8:B12" si="0">G8</f>
        <v>0</v>
      </c>
      <c r="C8" s="113"/>
      <c r="D8" s="114"/>
      <c r="E8" s="115"/>
      <c r="F8" s="116"/>
      <c r="G8" s="115"/>
      <c r="H8" s="117"/>
      <c r="I8" s="129"/>
      <c r="J8" s="129"/>
      <c r="K8" s="130"/>
      <c r="L8" s="131"/>
      <c r="M8" s="132">
        <f>L8-K8</f>
        <v>0</v>
      </c>
      <c r="N8" s="133"/>
      <c r="O8" s="134">
        <f>M8-N8</f>
        <v>0</v>
      </c>
      <c r="P8" s="135" t="e">
        <f>M8/N8</f>
        <v>#DIV/0!</v>
      </c>
      <c r="Q8" s="140">
        <f t="shared" ref="Q8" si="1">(G8-E8)+(H8-F8)</f>
        <v>0</v>
      </c>
      <c r="R8" s="141" t="e">
        <f t="shared" ref="R8" si="2">M8/Q8/24</f>
        <v>#DIV/0!</v>
      </c>
      <c r="S8" s="142"/>
    </row>
    <row r="9" spans="1:19">
      <c r="A9" s="111">
        <f>A8+1</f>
        <v>2</v>
      </c>
      <c r="B9" s="112">
        <f t="shared" si="0"/>
        <v>0</v>
      </c>
      <c r="C9" s="113"/>
      <c r="D9" s="114"/>
      <c r="E9" s="115"/>
      <c r="F9" s="116"/>
      <c r="G9" s="115"/>
      <c r="H9" s="118"/>
      <c r="I9" s="129"/>
      <c r="J9" s="129"/>
      <c r="K9" s="130"/>
      <c r="L9" s="131"/>
      <c r="M9" s="132">
        <f>L9-K9</f>
        <v>0</v>
      </c>
      <c r="N9" s="133"/>
      <c r="O9" s="134">
        <f t="shared" ref="O9:O15" si="3">M9-N9</f>
        <v>0</v>
      </c>
      <c r="P9" s="135" t="e">
        <f t="shared" ref="P9:P11" si="4">M9/N9</f>
        <v>#DIV/0!</v>
      </c>
      <c r="Q9" s="140">
        <f t="shared" ref="Q9" si="5">(G9-E9)+(H9-F9)</f>
        <v>0</v>
      </c>
      <c r="R9" s="141" t="e">
        <f t="shared" ref="R9" si="6">M9/Q9/24</f>
        <v>#DIV/0!</v>
      </c>
      <c r="S9" s="142"/>
    </row>
    <row r="10" spans="1:19">
      <c r="A10" s="111">
        <f t="shared" ref="A10:A22" si="7">A9+1</f>
        <v>3</v>
      </c>
      <c r="B10" s="112">
        <f t="shared" si="0"/>
        <v>0</v>
      </c>
      <c r="C10" s="113"/>
      <c r="D10" s="114"/>
      <c r="E10" s="115"/>
      <c r="F10" s="116"/>
      <c r="G10" s="115"/>
      <c r="H10" s="118"/>
      <c r="I10" s="129"/>
      <c r="J10" s="129"/>
      <c r="K10" s="130"/>
      <c r="L10" s="131"/>
      <c r="M10" s="132">
        <f>L10-K10</f>
        <v>0</v>
      </c>
      <c r="N10" s="133"/>
      <c r="O10" s="134">
        <f t="shared" si="3"/>
        <v>0</v>
      </c>
      <c r="P10" s="135" t="e">
        <f t="shared" si="4"/>
        <v>#DIV/0!</v>
      </c>
      <c r="Q10" s="140">
        <f t="shared" ref="Q10" si="8">(G10-E10)+(H10-F10)</f>
        <v>0</v>
      </c>
      <c r="R10" s="141" t="e">
        <f t="shared" ref="R10" si="9">M10/Q10/24</f>
        <v>#DIV/0!</v>
      </c>
      <c r="S10" s="142"/>
    </row>
    <row r="11" spans="1:19">
      <c r="A11" s="111">
        <f t="shared" si="7"/>
        <v>4</v>
      </c>
      <c r="B11" s="112">
        <f t="shared" si="0"/>
        <v>0</v>
      </c>
      <c r="C11" s="119"/>
      <c r="D11" s="120"/>
      <c r="E11" s="115"/>
      <c r="F11" s="116"/>
      <c r="G11" s="115"/>
      <c r="H11" s="118"/>
      <c r="I11" s="129"/>
      <c r="J11" s="129"/>
      <c r="K11" s="130"/>
      <c r="L11" s="131"/>
      <c r="M11" s="132">
        <f>L11-K11</f>
        <v>0</v>
      </c>
      <c r="N11" s="133"/>
      <c r="O11" s="134">
        <f t="shared" si="3"/>
        <v>0</v>
      </c>
      <c r="P11" s="135" t="e">
        <f t="shared" si="4"/>
        <v>#DIV/0!</v>
      </c>
      <c r="Q11" s="140">
        <f t="shared" ref="Q11" si="10">(G11-E11)+(H11-F11)</f>
        <v>0</v>
      </c>
      <c r="R11" s="141" t="e">
        <f t="shared" ref="R11" si="11">M11/Q11/24</f>
        <v>#DIV/0!</v>
      </c>
      <c r="S11" s="142"/>
    </row>
    <row r="12" spans="1:19">
      <c r="A12" s="111">
        <f t="shared" si="7"/>
        <v>5</v>
      </c>
      <c r="B12" s="112">
        <f t="shared" si="0"/>
        <v>0</v>
      </c>
      <c r="C12" s="119"/>
      <c r="D12" s="120"/>
      <c r="E12" s="115"/>
      <c r="F12" s="116"/>
      <c r="G12" s="115"/>
      <c r="H12" s="118"/>
      <c r="I12" s="129"/>
      <c r="J12" s="129"/>
      <c r="K12" s="130"/>
      <c r="L12" s="131"/>
      <c r="M12" s="132">
        <f t="shared" ref="M12:M15" si="12">L12-K12</f>
        <v>0</v>
      </c>
      <c r="N12" s="133"/>
      <c r="O12" s="134">
        <f t="shared" si="3"/>
        <v>0</v>
      </c>
      <c r="P12" s="135" t="e">
        <f t="shared" ref="P12" si="13">N12/M12</f>
        <v>#DIV/0!</v>
      </c>
      <c r="Q12" s="140">
        <f t="shared" ref="Q12" si="14">(G12-E12)+(H12-F12)</f>
        <v>0</v>
      </c>
      <c r="R12" s="141" t="e">
        <f t="shared" ref="R12" si="15">M12/Q12/24</f>
        <v>#DIV/0!</v>
      </c>
      <c r="S12" s="142"/>
    </row>
    <row r="13" spans="1:19">
      <c r="A13" s="111">
        <f t="shared" si="7"/>
        <v>6</v>
      </c>
      <c r="B13" s="112">
        <f t="shared" ref="B13:B17" si="16">G13</f>
        <v>0</v>
      </c>
      <c r="C13" s="119"/>
      <c r="D13" s="120"/>
      <c r="E13" s="115"/>
      <c r="F13" s="116"/>
      <c r="G13" s="115"/>
      <c r="H13" s="118"/>
      <c r="I13" s="129"/>
      <c r="J13" s="129"/>
      <c r="K13" s="130"/>
      <c r="L13" s="131"/>
      <c r="M13" s="132">
        <f t="shared" si="12"/>
        <v>0</v>
      </c>
      <c r="N13" s="133"/>
      <c r="O13" s="134">
        <f t="shared" si="3"/>
        <v>0</v>
      </c>
      <c r="P13" s="135" t="e">
        <f t="shared" ref="P13:P15" si="17">N13/M13</f>
        <v>#DIV/0!</v>
      </c>
      <c r="Q13" s="140">
        <f t="shared" ref="Q13:Q15" si="18">(G13-E13)+(H13-F13)</f>
        <v>0</v>
      </c>
      <c r="R13" s="141" t="e">
        <f t="shared" ref="R13:R15" si="19">M13/Q13/24</f>
        <v>#DIV/0!</v>
      </c>
      <c r="S13" s="142"/>
    </row>
    <row r="14" spans="1:19">
      <c r="A14" s="111">
        <f t="shared" si="7"/>
        <v>7</v>
      </c>
      <c r="B14" s="112">
        <f t="shared" si="16"/>
        <v>0</v>
      </c>
      <c r="C14" s="119"/>
      <c r="D14" s="120"/>
      <c r="E14" s="115"/>
      <c r="F14" s="116"/>
      <c r="G14" s="115"/>
      <c r="H14" s="118"/>
      <c r="I14" s="129"/>
      <c r="J14" s="129"/>
      <c r="K14" s="130"/>
      <c r="L14" s="131"/>
      <c r="M14" s="132">
        <f t="shared" si="12"/>
        <v>0</v>
      </c>
      <c r="N14" s="133"/>
      <c r="O14" s="134">
        <f t="shared" si="3"/>
        <v>0</v>
      </c>
      <c r="P14" s="135" t="e">
        <f t="shared" si="17"/>
        <v>#DIV/0!</v>
      </c>
      <c r="Q14" s="140">
        <f t="shared" si="18"/>
        <v>0</v>
      </c>
      <c r="R14" s="141" t="e">
        <f t="shared" si="19"/>
        <v>#DIV/0!</v>
      </c>
      <c r="S14" s="142"/>
    </row>
    <row r="15" spans="1:19">
      <c r="A15" s="111">
        <f t="shared" si="7"/>
        <v>8</v>
      </c>
      <c r="B15" s="112">
        <f t="shared" si="16"/>
        <v>0</v>
      </c>
      <c r="C15" s="119"/>
      <c r="D15" s="120"/>
      <c r="E15" s="115"/>
      <c r="F15" s="116"/>
      <c r="G15" s="115"/>
      <c r="H15" s="118"/>
      <c r="I15" s="129"/>
      <c r="J15" s="129"/>
      <c r="K15" s="130"/>
      <c r="L15" s="131"/>
      <c r="M15" s="132">
        <f t="shared" si="12"/>
        <v>0</v>
      </c>
      <c r="N15" s="133"/>
      <c r="O15" s="134">
        <f t="shared" si="3"/>
        <v>0</v>
      </c>
      <c r="P15" s="135" t="e">
        <f t="shared" si="17"/>
        <v>#DIV/0!</v>
      </c>
      <c r="Q15" s="140">
        <f t="shared" si="18"/>
        <v>0</v>
      </c>
      <c r="R15" s="141" t="e">
        <f t="shared" si="19"/>
        <v>#DIV/0!</v>
      </c>
      <c r="S15" s="142"/>
    </row>
    <row r="16" spans="1:19">
      <c r="A16" s="111">
        <f t="shared" si="7"/>
        <v>9</v>
      </c>
      <c r="B16" s="112">
        <f t="shared" si="16"/>
        <v>0</v>
      </c>
      <c r="C16" s="119"/>
      <c r="D16" s="120"/>
      <c r="E16" s="115"/>
      <c r="F16" s="116"/>
      <c r="G16" s="115"/>
      <c r="H16" s="118"/>
      <c r="I16" s="129"/>
      <c r="J16" s="129"/>
      <c r="K16" s="130"/>
      <c r="L16" s="131"/>
      <c r="M16" s="132">
        <f t="shared" ref="M16:M17" si="20">L16-K16</f>
        <v>0</v>
      </c>
      <c r="N16" s="133"/>
      <c r="O16" s="134">
        <f t="shared" ref="O16:O17" si="21">M16-N16</f>
        <v>0</v>
      </c>
      <c r="P16" s="135" t="e">
        <f t="shared" ref="P16:P17" si="22">N16/M16</f>
        <v>#DIV/0!</v>
      </c>
      <c r="Q16" s="140">
        <f t="shared" ref="Q16:Q17" si="23">(G16-E16)+(H16-F16)</f>
        <v>0</v>
      </c>
      <c r="R16" s="141" t="e">
        <f t="shared" ref="R16:R17" si="24">M16/Q16/24</f>
        <v>#DIV/0!</v>
      </c>
      <c r="S16" s="142"/>
    </row>
    <row r="17" spans="1:19">
      <c r="A17" s="111">
        <f t="shared" si="7"/>
        <v>10</v>
      </c>
      <c r="B17" s="112">
        <f t="shared" si="16"/>
        <v>0</v>
      </c>
      <c r="C17" s="119"/>
      <c r="D17" s="120"/>
      <c r="E17" s="115"/>
      <c r="F17" s="116"/>
      <c r="G17" s="115"/>
      <c r="H17" s="118"/>
      <c r="I17" s="129"/>
      <c r="J17" s="129"/>
      <c r="K17" s="130"/>
      <c r="L17" s="131"/>
      <c r="M17" s="132">
        <f t="shared" si="20"/>
        <v>0</v>
      </c>
      <c r="N17" s="133"/>
      <c r="O17" s="134">
        <f t="shared" si="21"/>
        <v>0</v>
      </c>
      <c r="P17" s="135" t="e">
        <f t="shared" si="22"/>
        <v>#DIV/0!</v>
      </c>
      <c r="Q17" s="140">
        <f t="shared" si="23"/>
        <v>0</v>
      </c>
      <c r="R17" s="141" t="e">
        <f t="shared" si="24"/>
        <v>#DIV/0!</v>
      </c>
      <c r="S17" s="142"/>
    </row>
    <row r="18" spans="1:19">
      <c r="A18" s="111">
        <f t="shared" si="7"/>
        <v>11</v>
      </c>
      <c r="B18" s="112">
        <f t="shared" ref="B18:B22" si="25">G18</f>
        <v>0</v>
      </c>
      <c r="C18" s="119"/>
      <c r="D18" s="120"/>
      <c r="E18" s="115"/>
      <c r="F18" s="116"/>
      <c r="G18" s="115"/>
      <c r="H18" s="118"/>
      <c r="I18" s="129"/>
      <c r="J18" s="129"/>
      <c r="K18" s="130"/>
      <c r="L18" s="131"/>
      <c r="M18" s="132">
        <f t="shared" ref="M18:M22" si="26">L18-K18</f>
        <v>0</v>
      </c>
      <c r="N18" s="133"/>
      <c r="O18" s="134">
        <f t="shared" ref="O18:O22" si="27">M18-N18</f>
        <v>0</v>
      </c>
      <c r="P18" s="135" t="e">
        <f t="shared" ref="P18:P22" si="28">N18/M18</f>
        <v>#DIV/0!</v>
      </c>
      <c r="Q18" s="140">
        <f t="shared" ref="Q18:Q22" si="29">(G18-E18)+(H18-F18)</f>
        <v>0</v>
      </c>
      <c r="R18" s="141" t="e">
        <f t="shared" ref="R18:R22" si="30">M18/Q18/24</f>
        <v>#DIV/0!</v>
      </c>
      <c r="S18" s="142"/>
    </row>
    <row r="19" spans="1:19">
      <c r="A19" s="111">
        <f t="shared" si="7"/>
        <v>12</v>
      </c>
      <c r="B19" s="112">
        <f t="shared" si="25"/>
        <v>0</v>
      </c>
      <c r="C19" s="119"/>
      <c r="D19" s="120"/>
      <c r="E19" s="115"/>
      <c r="F19" s="116"/>
      <c r="G19" s="115"/>
      <c r="H19" s="118"/>
      <c r="I19" s="129"/>
      <c r="J19" s="129"/>
      <c r="K19" s="130"/>
      <c r="L19" s="131"/>
      <c r="M19" s="132">
        <f t="shared" si="26"/>
        <v>0</v>
      </c>
      <c r="N19" s="133"/>
      <c r="O19" s="134">
        <f t="shared" si="27"/>
        <v>0</v>
      </c>
      <c r="P19" s="135" t="e">
        <f t="shared" si="28"/>
        <v>#DIV/0!</v>
      </c>
      <c r="Q19" s="140">
        <f t="shared" si="29"/>
        <v>0</v>
      </c>
      <c r="R19" s="141" t="e">
        <f t="shared" si="30"/>
        <v>#DIV/0!</v>
      </c>
      <c r="S19" s="142"/>
    </row>
    <row r="20" spans="1:19">
      <c r="A20" s="111">
        <f t="shared" si="7"/>
        <v>13</v>
      </c>
      <c r="B20" s="112">
        <f t="shared" si="25"/>
        <v>0</v>
      </c>
      <c r="C20" s="119"/>
      <c r="D20" s="120"/>
      <c r="E20" s="115"/>
      <c r="F20" s="116"/>
      <c r="G20" s="115"/>
      <c r="H20" s="118"/>
      <c r="I20" s="129"/>
      <c r="J20" s="129"/>
      <c r="K20" s="130"/>
      <c r="L20" s="131"/>
      <c r="M20" s="132">
        <f t="shared" si="26"/>
        <v>0</v>
      </c>
      <c r="N20" s="133"/>
      <c r="O20" s="134">
        <f t="shared" si="27"/>
        <v>0</v>
      </c>
      <c r="P20" s="135" t="e">
        <f t="shared" si="28"/>
        <v>#DIV/0!</v>
      </c>
      <c r="Q20" s="140">
        <f t="shared" si="29"/>
        <v>0</v>
      </c>
      <c r="R20" s="141" t="e">
        <f t="shared" si="30"/>
        <v>#DIV/0!</v>
      </c>
      <c r="S20" s="142"/>
    </row>
    <row r="21" spans="1:19">
      <c r="A21" s="111">
        <f t="shared" si="7"/>
        <v>14</v>
      </c>
      <c r="B21" s="112">
        <f t="shared" si="25"/>
        <v>0</v>
      </c>
      <c r="C21" s="119"/>
      <c r="D21" s="120"/>
      <c r="E21" s="115"/>
      <c r="F21" s="116"/>
      <c r="G21" s="115"/>
      <c r="H21" s="118"/>
      <c r="I21" s="129"/>
      <c r="J21" s="129"/>
      <c r="K21" s="130"/>
      <c r="L21" s="131"/>
      <c r="M21" s="132">
        <f t="shared" si="26"/>
        <v>0</v>
      </c>
      <c r="N21" s="133"/>
      <c r="O21" s="134">
        <f t="shared" si="27"/>
        <v>0</v>
      </c>
      <c r="P21" s="135" t="e">
        <f t="shared" si="28"/>
        <v>#DIV/0!</v>
      </c>
      <c r="Q21" s="140">
        <f t="shared" si="29"/>
        <v>0</v>
      </c>
      <c r="R21" s="141" t="e">
        <f t="shared" si="30"/>
        <v>#DIV/0!</v>
      </c>
      <c r="S21" s="142"/>
    </row>
    <row r="22" spans="1:19">
      <c r="A22" s="111">
        <f t="shared" si="7"/>
        <v>15</v>
      </c>
      <c r="B22" s="112">
        <f t="shared" si="25"/>
        <v>0</v>
      </c>
      <c r="C22" s="119"/>
      <c r="D22" s="120"/>
      <c r="E22" s="115"/>
      <c r="F22" s="116"/>
      <c r="G22" s="115"/>
      <c r="H22" s="118"/>
      <c r="I22" s="129"/>
      <c r="J22" s="129"/>
      <c r="K22" s="130"/>
      <c r="L22" s="131"/>
      <c r="M22" s="132">
        <f t="shared" si="26"/>
        <v>0</v>
      </c>
      <c r="N22" s="133"/>
      <c r="O22" s="134">
        <f t="shared" si="27"/>
        <v>0</v>
      </c>
      <c r="P22" s="135" t="e">
        <f t="shared" si="28"/>
        <v>#DIV/0!</v>
      </c>
      <c r="Q22" s="140">
        <f t="shared" si="29"/>
        <v>0</v>
      </c>
      <c r="R22" s="141" t="e">
        <f t="shared" si="30"/>
        <v>#DIV/0!</v>
      </c>
      <c r="S22" s="142"/>
    </row>
    <row r="23" spans="1:19" ht="15" thickBot="1">
      <c r="A23" s="121"/>
      <c r="B23" s="121"/>
      <c r="C23" s="121"/>
      <c r="D23" s="121"/>
      <c r="E23" s="122"/>
      <c r="F23" s="80"/>
      <c r="G23" s="122"/>
      <c r="H23" s="80"/>
      <c r="I23" s="80"/>
      <c r="J23" s="80"/>
      <c r="K23" s="136"/>
      <c r="L23" s="136"/>
      <c r="M23" s="136"/>
      <c r="N23" s="136"/>
      <c r="O23" s="136"/>
      <c r="P23" s="136"/>
      <c r="Q23" s="80"/>
      <c r="R23" s="40"/>
      <c r="S23" s="143"/>
    </row>
    <row r="24" spans="1:19">
      <c r="A24" s="123"/>
      <c r="B24" s="123"/>
      <c r="C24" s="123"/>
      <c r="D24" s="123"/>
      <c r="E24" s="124"/>
      <c r="F24" s="25"/>
      <c r="G24" s="124"/>
      <c r="H24" s="25"/>
      <c r="I24" s="25"/>
      <c r="J24" s="25"/>
      <c r="K24" s="137"/>
      <c r="L24" s="137"/>
      <c r="M24" s="138">
        <f>SUM(M8:M23)</f>
        <v>0</v>
      </c>
      <c r="N24" s="138">
        <f>SUM(N8:N23)</f>
        <v>0</v>
      </c>
      <c r="O24" s="138">
        <f>SUM(O8:O23)</f>
        <v>0</v>
      </c>
      <c r="P24" s="139" t="e">
        <f>AVERAGE(P8:P23)</f>
        <v>#DIV/0!</v>
      </c>
      <c r="Q24" s="144">
        <f>SUM(Q8:Q23)</f>
        <v>0</v>
      </c>
      <c r="R24" s="145"/>
      <c r="S24" s="44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 xr:uid="{00000000-0004-0000-3A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40"/>
  <sheetViews>
    <sheetView zoomScale="85" zoomScaleNormal="85" workbookViewId="0">
      <selection activeCell="K37" sqref="K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69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217</v>
      </c>
      <c r="D2" s="5"/>
      <c r="E2" s="5"/>
      <c r="F2" s="5"/>
      <c r="G2" s="5"/>
      <c r="H2" s="70"/>
      <c r="I2" s="70"/>
      <c r="J2" s="5"/>
      <c r="K2" s="5"/>
      <c r="L2" s="98" t="s">
        <v>147</v>
      </c>
    </row>
    <row r="3" spans="1:12">
      <c r="B3" s="5"/>
      <c r="C3" s="6" t="str">
        <f>SPJES!E3</f>
        <v>Bulan Mei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8">
        <f>SPJES!E4</f>
        <v>46143</v>
      </c>
      <c r="D4" s="5"/>
      <c r="E4" s="5"/>
      <c r="F4" s="5"/>
      <c r="G4" s="5"/>
      <c r="H4" s="70"/>
      <c r="I4" s="70"/>
      <c r="J4" s="5" t="s">
        <v>148</v>
      </c>
      <c r="K4" s="28">
        <f>MAX(K7:K36)</f>
        <v>208.71291666667094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77" t="s">
        <v>152</v>
      </c>
      <c r="I5" s="777"/>
      <c r="J5" s="706" t="s">
        <v>153</v>
      </c>
      <c r="K5" s="710" t="s">
        <v>154</v>
      </c>
      <c r="L5" s="704" t="s">
        <v>155</v>
      </c>
    </row>
    <row r="6" spans="1:12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71" t="s">
        <v>149</v>
      </c>
      <c r="I6" s="71" t="s">
        <v>150</v>
      </c>
      <c r="J6" s="709"/>
      <c r="K6" s="711"/>
      <c r="L6" s="705"/>
    </row>
    <row r="7" spans="1:12">
      <c r="A7" s="72">
        <v>1</v>
      </c>
      <c r="B7" s="73">
        <f>C4</f>
        <v>46143</v>
      </c>
      <c r="C7" s="74">
        <f>B7</f>
        <v>46143</v>
      </c>
      <c r="D7" s="75">
        <v>0.29166666666666702</v>
      </c>
      <c r="E7" s="74">
        <f>C7+1</f>
        <v>46144</v>
      </c>
      <c r="F7" s="75">
        <v>0.29166666666666702</v>
      </c>
      <c r="G7" s="76">
        <f>IFERROR(((E7-C7)+(F7-D7)),"")</f>
        <v>1</v>
      </c>
      <c r="H7" s="103">
        <v>1749841.79</v>
      </c>
      <c r="I7" s="103">
        <v>1749841.79</v>
      </c>
      <c r="J7" s="77">
        <f t="shared" ref="J7:J12" si="0">I7-H7</f>
        <v>0</v>
      </c>
      <c r="K7" s="91">
        <f t="shared" ref="K7:K12" si="1">J7/24</f>
        <v>0</v>
      </c>
      <c r="L7" s="560" t="s">
        <v>164</v>
      </c>
    </row>
    <row r="8" spans="1:12">
      <c r="A8" s="78">
        <f>A7+1</f>
        <v>2</v>
      </c>
      <c r="B8" s="74">
        <f>B7+1</f>
        <v>46144</v>
      </c>
      <c r="C8" s="74">
        <f>B8</f>
        <v>46144</v>
      </c>
      <c r="D8" s="75">
        <v>0.29166666666666702</v>
      </c>
      <c r="E8" s="74">
        <f>C8+1</f>
        <v>46145</v>
      </c>
      <c r="F8" s="75">
        <v>0.29166666666666702</v>
      </c>
      <c r="G8" s="76">
        <f>IFERROR(((E8-C8)+(F8-D8)),"")</f>
        <v>1</v>
      </c>
      <c r="H8" s="104">
        <f t="shared" ref="H8:H37" si="2">I7</f>
        <v>1749841.79</v>
      </c>
      <c r="I8" s="103">
        <v>1749841.79</v>
      </c>
      <c r="J8" s="77">
        <f t="shared" si="0"/>
        <v>0</v>
      </c>
      <c r="K8" s="91">
        <f t="shared" si="1"/>
        <v>0</v>
      </c>
      <c r="L8" s="36" t="s">
        <v>164</v>
      </c>
    </row>
    <row r="9" spans="1:12">
      <c r="A9" s="78">
        <f t="shared" ref="A9:B24" si="3">A8+1</f>
        <v>3</v>
      </c>
      <c r="B9" s="74">
        <f t="shared" si="3"/>
        <v>46145</v>
      </c>
      <c r="C9" s="74">
        <f t="shared" ref="C9:C34" si="4">B9</f>
        <v>46145</v>
      </c>
      <c r="D9" s="75">
        <v>0.29166666666666702</v>
      </c>
      <c r="E9" s="74">
        <f t="shared" ref="E9:E34" si="5">C9+1</f>
        <v>46146</v>
      </c>
      <c r="F9" s="75">
        <v>0.29166666666666702</v>
      </c>
      <c r="G9" s="76">
        <f t="shared" ref="G9:G34" si="6">IFERROR(((E9-C9)+(F9-D9)),"")</f>
        <v>1</v>
      </c>
      <c r="H9" s="104">
        <f t="shared" si="2"/>
        <v>1749841.79</v>
      </c>
      <c r="I9" s="103">
        <v>1749928.62</v>
      </c>
      <c r="J9" s="77">
        <f t="shared" si="0"/>
        <v>86.830000000074506</v>
      </c>
      <c r="K9" s="91">
        <f t="shared" si="1"/>
        <v>3.6179166666697711</v>
      </c>
      <c r="L9" s="36"/>
    </row>
    <row r="10" spans="1:12">
      <c r="A10" s="78">
        <f t="shared" si="3"/>
        <v>4</v>
      </c>
      <c r="B10" s="74">
        <f t="shared" si="3"/>
        <v>46146</v>
      </c>
      <c r="C10" s="74">
        <f t="shared" si="4"/>
        <v>46146</v>
      </c>
      <c r="D10" s="75">
        <v>0.29166666666666702</v>
      </c>
      <c r="E10" s="74">
        <f t="shared" si="5"/>
        <v>46147</v>
      </c>
      <c r="F10" s="75">
        <v>0.29166666666666702</v>
      </c>
      <c r="G10" s="76">
        <f t="shared" si="6"/>
        <v>1</v>
      </c>
      <c r="H10" s="104">
        <f t="shared" si="2"/>
        <v>1749928.62</v>
      </c>
      <c r="I10" s="103">
        <v>1752456.01</v>
      </c>
      <c r="J10" s="77">
        <f t="shared" si="0"/>
        <v>2527.3899999998976</v>
      </c>
      <c r="K10" s="91">
        <f t="shared" si="1"/>
        <v>105.30791666666239</v>
      </c>
      <c r="L10" s="36"/>
    </row>
    <row r="11" spans="1:12">
      <c r="A11" s="78">
        <f t="shared" si="3"/>
        <v>5</v>
      </c>
      <c r="B11" s="74">
        <f t="shared" si="3"/>
        <v>46147</v>
      </c>
      <c r="C11" s="74">
        <f t="shared" si="4"/>
        <v>46147</v>
      </c>
      <c r="D11" s="75">
        <v>0.29166666666666702</v>
      </c>
      <c r="E11" s="74">
        <f t="shared" si="5"/>
        <v>46148</v>
      </c>
      <c r="F11" s="75">
        <v>0.29166666666666702</v>
      </c>
      <c r="G11" s="76">
        <f t="shared" si="6"/>
        <v>1</v>
      </c>
      <c r="H11" s="104">
        <f t="shared" si="2"/>
        <v>1752456.01</v>
      </c>
      <c r="I11" s="103">
        <v>1757465.12</v>
      </c>
      <c r="J11" s="77">
        <f t="shared" si="0"/>
        <v>5009.1100000001024</v>
      </c>
      <c r="K11" s="91">
        <f t="shared" si="1"/>
        <v>208.71291666667094</v>
      </c>
      <c r="L11" s="36"/>
    </row>
    <row r="12" spans="1:12">
      <c r="A12" s="78">
        <f t="shared" si="3"/>
        <v>6</v>
      </c>
      <c r="B12" s="74">
        <f t="shared" si="3"/>
        <v>46148</v>
      </c>
      <c r="C12" s="74">
        <f t="shared" si="4"/>
        <v>46148</v>
      </c>
      <c r="D12" s="75">
        <v>0.29166666666666702</v>
      </c>
      <c r="E12" s="74">
        <f t="shared" si="5"/>
        <v>46149</v>
      </c>
      <c r="F12" s="75">
        <v>0.29166666666666702</v>
      </c>
      <c r="G12" s="76">
        <f t="shared" si="6"/>
        <v>1</v>
      </c>
      <c r="H12" s="104">
        <f t="shared" si="2"/>
        <v>1757465.12</v>
      </c>
      <c r="I12" s="103">
        <v>1758471.42</v>
      </c>
      <c r="J12" s="77">
        <f t="shared" si="0"/>
        <v>1006.2999999998137</v>
      </c>
      <c r="K12" s="91">
        <f t="shared" si="1"/>
        <v>41.929166666658908</v>
      </c>
      <c r="L12" s="36"/>
    </row>
    <row r="13" spans="1:12">
      <c r="A13" s="78">
        <f t="shared" si="3"/>
        <v>7</v>
      </c>
      <c r="B13" s="74">
        <f t="shared" si="3"/>
        <v>46149</v>
      </c>
      <c r="C13" s="74">
        <f t="shared" si="4"/>
        <v>46149</v>
      </c>
      <c r="D13" s="75">
        <v>0.29166666666666702</v>
      </c>
      <c r="E13" s="74">
        <f t="shared" si="5"/>
        <v>46150</v>
      </c>
      <c r="F13" s="75">
        <v>0.29166666666666702</v>
      </c>
      <c r="G13" s="76">
        <f t="shared" si="6"/>
        <v>1</v>
      </c>
      <c r="H13" s="104">
        <f t="shared" si="2"/>
        <v>1758471.42</v>
      </c>
      <c r="I13" s="103">
        <v>1761506.34</v>
      </c>
      <c r="J13" s="77">
        <f t="shared" ref="J13" si="7">I13-H13</f>
        <v>3034.9200000001583</v>
      </c>
      <c r="K13" s="91">
        <f t="shared" ref="K13" si="8">J13/24</f>
        <v>126.45500000000659</v>
      </c>
      <c r="L13" s="36"/>
    </row>
    <row r="14" spans="1:12">
      <c r="A14" s="78">
        <f t="shared" si="3"/>
        <v>8</v>
      </c>
      <c r="B14" s="74">
        <f t="shared" si="3"/>
        <v>46150</v>
      </c>
      <c r="C14" s="74">
        <f t="shared" si="4"/>
        <v>46150</v>
      </c>
      <c r="D14" s="75">
        <v>0.29166666666666702</v>
      </c>
      <c r="E14" s="74">
        <f t="shared" si="5"/>
        <v>46151</v>
      </c>
      <c r="F14" s="75">
        <v>0.29166666666666702</v>
      </c>
      <c r="G14" s="76">
        <f t="shared" si="6"/>
        <v>1</v>
      </c>
      <c r="H14" s="104">
        <f t="shared" si="2"/>
        <v>1761506.34</v>
      </c>
      <c r="I14" s="103">
        <v>1764182.9</v>
      </c>
      <c r="J14" s="77">
        <f t="shared" ref="J14" si="9">I14-H14</f>
        <v>2676.559999999823</v>
      </c>
      <c r="K14" s="91">
        <f t="shared" ref="K14" si="10">J14/24</f>
        <v>111.52333333332597</v>
      </c>
      <c r="L14" s="36"/>
    </row>
    <row r="15" spans="1:12">
      <c r="A15" s="78">
        <f t="shared" si="3"/>
        <v>9</v>
      </c>
      <c r="B15" s="74">
        <f t="shared" si="3"/>
        <v>46151</v>
      </c>
      <c r="C15" s="74">
        <f t="shared" si="4"/>
        <v>46151</v>
      </c>
      <c r="D15" s="75">
        <v>0.29166666666666702</v>
      </c>
      <c r="E15" s="74">
        <f t="shared" si="5"/>
        <v>46152</v>
      </c>
      <c r="F15" s="75">
        <v>0.29166666666666702</v>
      </c>
      <c r="G15" s="76">
        <f t="shared" si="6"/>
        <v>1</v>
      </c>
      <c r="H15" s="104">
        <f t="shared" si="2"/>
        <v>1764182.9</v>
      </c>
      <c r="I15" s="103">
        <v>1765595.75</v>
      </c>
      <c r="J15" s="77">
        <f t="shared" ref="J15:J36" si="11">I15-H15</f>
        <v>1412.8500000000931</v>
      </c>
      <c r="K15" s="91">
        <f t="shared" ref="K15:K36" si="12">J15/24</f>
        <v>58.868750000003878</v>
      </c>
      <c r="L15" s="36"/>
    </row>
    <row r="16" spans="1:12">
      <c r="A16" s="78">
        <f t="shared" si="3"/>
        <v>10</v>
      </c>
      <c r="B16" s="74">
        <f t="shared" si="3"/>
        <v>46152</v>
      </c>
      <c r="C16" s="74">
        <f t="shared" si="4"/>
        <v>46152</v>
      </c>
      <c r="D16" s="75">
        <v>0.29166666666666702</v>
      </c>
      <c r="E16" s="74">
        <f t="shared" si="5"/>
        <v>46153</v>
      </c>
      <c r="F16" s="75">
        <v>0.29166666666666702</v>
      </c>
      <c r="G16" s="76">
        <f t="shared" si="6"/>
        <v>1</v>
      </c>
      <c r="H16" s="104">
        <f t="shared" si="2"/>
        <v>1765595.75</v>
      </c>
      <c r="I16" s="103">
        <v>1765595.75</v>
      </c>
      <c r="J16" s="77">
        <f t="shared" si="11"/>
        <v>0</v>
      </c>
      <c r="K16" s="91">
        <f t="shared" si="12"/>
        <v>0</v>
      </c>
      <c r="L16" s="594" t="s">
        <v>164</v>
      </c>
    </row>
    <row r="17" spans="1:14">
      <c r="A17" s="78">
        <f t="shared" si="3"/>
        <v>11</v>
      </c>
      <c r="B17" s="74">
        <f t="shared" si="3"/>
        <v>46153</v>
      </c>
      <c r="C17" s="74">
        <f t="shared" si="4"/>
        <v>46153</v>
      </c>
      <c r="D17" s="75">
        <v>0.29166666666666702</v>
      </c>
      <c r="E17" s="74">
        <f t="shared" si="5"/>
        <v>46154</v>
      </c>
      <c r="F17" s="75">
        <v>0.29166666666666702</v>
      </c>
      <c r="G17" s="76">
        <f t="shared" si="6"/>
        <v>1</v>
      </c>
      <c r="H17" s="104">
        <f t="shared" si="2"/>
        <v>1765595.75</v>
      </c>
      <c r="I17" s="103">
        <v>1767892.1</v>
      </c>
      <c r="J17" s="77">
        <f t="shared" si="11"/>
        <v>2296.3500000000931</v>
      </c>
      <c r="K17" s="91">
        <f t="shared" si="12"/>
        <v>95.681250000003885</v>
      </c>
      <c r="L17" s="36"/>
    </row>
    <row r="18" spans="1:14">
      <c r="A18" s="78">
        <f t="shared" si="3"/>
        <v>12</v>
      </c>
      <c r="B18" s="74">
        <f t="shared" si="3"/>
        <v>46154</v>
      </c>
      <c r="C18" s="74">
        <f t="shared" si="4"/>
        <v>46154</v>
      </c>
      <c r="D18" s="75">
        <v>0.29166666666666702</v>
      </c>
      <c r="E18" s="74">
        <f t="shared" si="5"/>
        <v>46155</v>
      </c>
      <c r="F18" s="75">
        <v>0.29166666666666702</v>
      </c>
      <c r="G18" s="76">
        <f t="shared" si="6"/>
        <v>1</v>
      </c>
      <c r="H18" s="104">
        <f t="shared" si="2"/>
        <v>1767892.1</v>
      </c>
      <c r="I18" s="103">
        <v>1772394.91</v>
      </c>
      <c r="J18" s="77">
        <f t="shared" si="11"/>
        <v>4502.809999999823</v>
      </c>
      <c r="K18" s="91">
        <f t="shared" si="12"/>
        <v>187.61708333332595</v>
      </c>
      <c r="L18" s="36"/>
      <c r="N18" s="3"/>
    </row>
    <row r="19" spans="1:14">
      <c r="A19" s="78">
        <f t="shared" si="3"/>
        <v>13</v>
      </c>
      <c r="B19" s="74">
        <f t="shared" si="3"/>
        <v>46155</v>
      </c>
      <c r="C19" s="74">
        <f t="shared" si="4"/>
        <v>46155</v>
      </c>
      <c r="D19" s="75">
        <v>0.29166666666666702</v>
      </c>
      <c r="E19" s="74">
        <f t="shared" si="5"/>
        <v>46156</v>
      </c>
      <c r="F19" s="75">
        <v>0.29166666666666702</v>
      </c>
      <c r="G19" s="76">
        <f t="shared" si="6"/>
        <v>1</v>
      </c>
      <c r="H19" s="104">
        <f t="shared" si="2"/>
        <v>1772394.91</v>
      </c>
      <c r="I19" s="103">
        <v>1772547.41</v>
      </c>
      <c r="J19" s="77">
        <f t="shared" si="11"/>
        <v>152.5</v>
      </c>
      <c r="K19" s="91">
        <f t="shared" si="12"/>
        <v>6.354166666666667</v>
      </c>
      <c r="L19" s="36"/>
    </row>
    <row r="20" spans="1:14">
      <c r="A20" s="78">
        <f t="shared" si="3"/>
        <v>14</v>
      </c>
      <c r="B20" s="74">
        <f t="shared" si="3"/>
        <v>46156</v>
      </c>
      <c r="C20" s="74">
        <f t="shared" si="4"/>
        <v>46156</v>
      </c>
      <c r="D20" s="75">
        <v>0.29166666666666702</v>
      </c>
      <c r="E20" s="74">
        <f t="shared" si="5"/>
        <v>46157</v>
      </c>
      <c r="F20" s="75">
        <v>0.29166666666666702</v>
      </c>
      <c r="G20" s="76">
        <f t="shared" si="6"/>
        <v>1</v>
      </c>
      <c r="H20" s="104">
        <f t="shared" si="2"/>
        <v>1772547.41</v>
      </c>
      <c r="I20" s="103">
        <v>1772547.41</v>
      </c>
      <c r="J20" s="77">
        <f t="shared" si="11"/>
        <v>0</v>
      </c>
      <c r="K20" s="91">
        <f t="shared" si="12"/>
        <v>0</v>
      </c>
      <c r="L20" s="594" t="s">
        <v>164</v>
      </c>
    </row>
    <row r="21" spans="1:14">
      <c r="A21" s="78">
        <f t="shared" si="3"/>
        <v>15</v>
      </c>
      <c r="B21" s="74">
        <f t="shared" si="3"/>
        <v>46157</v>
      </c>
      <c r="C21" s="74">
        <f t="shared" si="4"/>
        <v>46157</v>
      </c>
      <c r="D21" s="75">
        <v>0.29166666666666702</v>
      </c>
      <c r="E21" s="74">
        <f t="shared" si="5"/>
        <v>46158</v>
      </c>
      <c r="F21" s="75">
        <v>0.29166666666666702</v>
      </c>
      <c r="G21" s="76">
        <f t="shared" si="6"/>
        <v>1</v>
      </c>
      <c r="H21" s="104">
        <f t="shared" si="2"/>
        <v>1772547.41</v>
      </c>
      <c r="I21" s="103">
        <v>1774839.12</v>
      </c>
      <c r="J21" s="77">
        <f t="shared" si="11"/>
        <v>2291.7100000001956</v>
      </c>
      <c r="K21" s="91">
        <f t="shared" si="12"/>
        <v>95.48791666667482</v>
      </c>
      <c r="L21" s="36"/>
    </row>
    <row r="22" spans="1:14">
      <c r="A22" s="78">
        <f t="shared" si="3"/>
        <v>16</v>
      </c>
      <c r="B22" s="74">
        <f t="shared" si="3"/>
        <v>46158</v>
      </c>
      <c r="C22" s="74">
        <f t="shared" si="4"/>
        <v>46158</v>
      </c>
      <c r="D22" s="75">
        <v>0.29166666666666702</v>
      </c>
      <c r="E22" s="74">
        <f t="shared" si="5"/>
        <v>46159</v>
      </c>
      <c r="F22" s="75">
        <v>0.29166666666666702</v>
      </c>
      <c r="G22" s="76">
        <f t="shared" si="6"/>
        <v>1</v>
      </c>
      <c r="H22" s="104">
        <f t="shared" si="2"/>
        <v>1774839.12</v>
      </c>
      <c r="I22" s="103">
        <v>1775382.29</v>
      </c>
      <c r="J22" s="77">
        <f t="shared" si="11"/>
        <v>543.16999999992549</v>
      </c>
      <c r="K22" s="91">
        <f t="shared" si="12"/>
        <v>22.632083333330229</v>
      </c>
      <c r="L22" s="36"/>
    </row>
    <row r="23" spans="1:14">
      <c r="A23" s="78">
        <f t="shared" si="3"/>
        <v>17</v>
      </c>
      <c r="B23" s="74">
        <f t="shared" si="3"/>
        <v>46159</v>
      </c>
      <c r="C23" s="74">
        <f t="shared" si="4"/>
        <v>46159</v>
      </c>
      <c r="D23" s="75">
        <v>0.29166666666666702</v>
      </c>
      <c r="E23" s="74">
        <f t="shared" si="5"/>
        <v>46160</v>
      </c>
      <c r="F23" s="75">
        <v>0.29166666666666702</v>
      </c>
      <c r="G23" s="76">
        <f t="shared" si="6"/>
        <v>1</v>
      </c>
      <c r="H23" s="104">
        <f t="shared" si="2"/>
        <v>1775382.29</v>
      </c>
      <c r="I23" s="103">
        <v>1775382.29</v>
      </c>
      <c r="J23" s="77">
        <f t="shared" si="11"/>
        <v>0</v>
      </c>
      <c r="K23" s="91">
        <f t="shared" si="12"/>
        <v>0</v>
      </c>
      <c r="L23" s="594" t="s">
        <v>164</v>
      </c>
    </row>
    <row r="24" spans="1:14">
      <c r="A24" s="78">
        <f t="shared" si="3"/>
        <v>18</v>
      </c>
      <c r="B24" s="74">
        <f t="shared" si="3"/>
        <v>46160</v>
      </c>
      <c r="C24" s="74">
        <f t="shared" si="4"/>
        <v>46160</v>
      </c>
      <c r="D24" s="75">
        <v>0.29166666666666702</v>
      </c>
      <c r="E24" s="74">
        <f t="shared" si="5"/>
        <v>46161</v>
      </c>
      <c r="F24" s="75">
        <v>0.29166666666666702</v>
      </c>
      <c r="G24" s="76">
        <f t="shared" si="6"/>
        <v>1</v>
      </c>
      <c r="H24" s="104">
        <f t="shared" si="2"/>
        <v>1775382.29</v>
      </c>
      <c r="I24" s="103">
        <v>1777504.06</v>
      </c>
      <c r="J24" s="77">
        <f t="shared" si="11"/>
        <v>2121.7700000000186</v>
      </c>
      <c r="K24" s="91">
        <f t="shared" si="12"/>
        <v>88.407083333334114</v>
      </c>
      <c r="L24" s="36"/>
    </row>
    <row r="25" spans="1:14">
      <c r="A25" s="78">
        <f t="shared" ref="A25:B34" si="13">A24+1</f>
        <v>19</v>
      </c>
      <c r="B25" s="74">
        <f>B24+1</f>
        <v>46161</v>
      </c>
      <c r="C25" s="74">
        <f t="shared" si="4"/>
        <v>46161</v>
      </c>
      <c r="D25" s="75">
        <v>0.29166666666666702</v>
      </c>
      <c r="E25" s="74">
        <f t="shared" si="5"/>
        <v>46162</v>
      </c>
      <c r="F25" s="75">
        <v>0.29166666666666702</v>
      </c>
      <c r="G25" s="76">
        <f t="shared" si="6"/>
        <v>1</v>
      </c>
      <c r="H25" s="104">
        <f t="shared" si="2"/>
        <v>1777504.06</v>
      </c>
      <c r="I25" s="103">
        <v>1781296.31</v>
      </c>
      <c r="J25" s="77">
        <f t="shared" ref="J25" si="14">I25-H25</f>
        <v>3792.25</v>
      </c>
      <c r="K25" s="91">
        <f t="shared" ref="K25" si="15">J25/24</f>
        <v>158.01041666666666</v>
      </c>
      <c r="L25" s="36"/>
    </row>
    <row r="26" spans="1:14">
      <c r="A26" s="78">
        <f t="shared" si="13"/>
        <v>20</v>
      </c>
      <c r="B26" s="74">
        <f>B25+1</f>
        <v>46162</v>
      </c>
      <c r="C26" s="74">
        <f t="shared" si="4"/>
        <v>46162</v>
      </c>
      <c r="D26" s="75">
        <v>0.29166666666666702</v>
      </c>
      <c r="E26" s="74">
        <f t="shared" si="5"/>
        <v>46163</v>
      </c>
      <c r="F26" s="75">
        <v>0.29166666666666702</v>
      </c>
      <c r="G26" s="76">
        <f t="shared" si="6"/>
        <v>1</v>
      </c>
      <c r="H26" s="104">
        <f t="shared" si="2"/>
        <v>1781296.31</v>
      </c>
      <c r="I26" s="103">
        <v>1783511.68</v>
      </c>
      <c r="J26" s="77">
        <f t="shared" si="11"/>
        <v>2215.3699999998789</v>
      </c>
      <c r="K26" s="91">
        <f t="shared" si="12"/>
        <v>92.307083333328293</v>
      </c>
      <c r="L26" s="36"/>
    </row>
    <row r="27" spans="1:14">
      <c r="A27" s="78">
        <f t="shared" si="13"/>
        <v>21</v>
      </c>
      <c r="B27" s="74">
        <f>B26+1</f>
        <v>46163</v>
      </c>
      <c r="C27" s="74">
        <f t="shared" si="4"/>
        <v>46163</v>
      </c>
      <c r="D27" s="75">
        <v>0.29166666666666702</v>
      </c>
      <c r="E27" s="74">
        <f t="shared" si="5"/>
        <v>46164</v>
      </c>
      <c r="F27" s="75">
        <v>0.29166666666666702</v>
      </c>
      <c r="G27" s="76">
        <f t="shared" si="6"/>
        <v>1</v>
      </c>
      <c r="H27" s="104">
        <f t="shared" si="2"/>
        <v>1783511.68</v>
      </c>
      <c r="I27" s="103">
        <v>1788071.37</v>
      </c>
      <c r="J27" s="77">
        <f t="shared" si="11"/>
        <v>4559.690000000177</v>
      </c>
      <c r="K27" s="91">
        <f t="shared" si="12"/>
        <v>189.98708333334071</v>
      </c>
      <c r="L27" s="36"/>
    </row>
    <row r="28" spans="1:14">
      <c r="A28" s="78">
        <f t="shared" si="13"/>
        <v>22</v>
      </c>
      <c r="B28" s="74">
        <f t="shared" si="13"/>
        <v>46164</v>
      </c>
      <c r="C28" s="74">
        <f t="shared" si="4"/>
        <v>46164</v>
      </c>
      <c r="D28" s="75">
        <v>0.29166666666666702</v>
      </c>
      <c r="E28" s="74">
        <f t="shared" si="5"/>
        <v>46165</v>
      </c>
      <c r="F28" s="75">
        <v>0.29166666666666702</v>
      </c>
      <c r="G28" s="76">
        <f t="shared" si="6"/>
        <v>1</v>
      </c>
      <c r="H28" s="104">
        <f t="shared" si="2"/>
        <v>1788071.37</v>
      </c>
      <c r="I28" s="103">
        <v>1789940.32</v>
      </c>
      <c r="J28" s="77">
        <f t="shared" si="11"/>
        <v>1868.9499999999534</v>
      </c>
      <c r="K28" s="91">
        <f t="shared" si="12"/>
        <v>77.872916666664722</v>
      </c>
      <c r="L28" s="36"/>
    </row>
    <row r="29" spans="1:14">
      <c r="A29" s="78">
        <f t="shared" si="13"/>
        <v>23</v>
      </c>
      <c r="B29" s="74">
        <f t="shared" si="13"/>
        <v>46165</v>
      </c>
      <c r="C29" s="74">
        <f t="shared" si="4"/>
        <v>46165</v>
      </c>
      <c r="D29" s="75">
        <v>0.29166666666666702</v>
      </c>
      <c r="E29" s="74">
        <f t="shared" si="5"/>
        <v>46166</v>
      </c>
      <c r="F29" s="75">
        <v>0.29166666666666702</v>
      </c>
      <c r="G29" s="76">
        <f t="shared" si="6"/>
        <v>1</v>
      </c>
      <c r="H29" s="104">
        <f t="shared" si="2"/>
        <v>1789940.32</v>
      </c>
      <c r="I29" s="103">
        <v>1790353.71</v>
      </c>
      <c r="J29" s="77">
        <f t="shared" si="11"/>
        <v>413.38999999989755</v>
      </c>
      <c r="K29" s="91">
        <f t="shared" si="12"/>
        <v>17.224583333329065</v>
      </c>
      <c r="L29" s="36"/>
    </row>
    <row r="30" spans="1:14">
      <c r="A30" s="78">
        <f t="shared" si="13"/>
        <v>24</v>
      </c>
      <c r="B30" s="74">
        <f t="shared" si="13"/>
        <v>46166</v>
      </c>
      <c r="C30" s="74">
        <f t="shared" si="4"/>
        <v>46166</v>
      </c>
      <c r="D30" s="75">
        <v>0.29166666666666702</v>
      </c>
      <c r="E30" s="74">
        <f t="shared" si="5"/>
        <v>46167</v>
      </c>
      <c r="F30" s="75">
        <v>0.29166666666666702</v>
      </c>
      <c r="G30" s="76">
        <f t="shared" si="6"/>
        <v>1</v>
      </c>
      <c r="H30" s="104">
        <f t="shared" si="2"/>
        <v>1790353.71</v>
      </c>
      <c r="I30" s="103">
        <v>1790353.71</v>
      </c>
      <c r="J30" s="77">
        <f t="shared" si="11"/>
        <v>0</v>
      </c>
      <c r="K30" s="91">
        <f t="shared" si="12"/>
        <v>0</v>
      </c>
      <c r="L30" s="594" t="s">
        <v>164</v>
      </c>
    </row>
    <row r="31" spans="1:14">
      <c r="A31" s="78">
        <f t="shared" si="13"/>
        <v>25</v>
      </c>
      <c r="B31" s="74">
        <f t="shared" si="13"/>
        <v>46167</v>
      </c>
      <c r="C31" s="74">
        <f t="shared" si="4"/>
        <v>46167</v>
      </c>
      <c r="D31" s="75">
        <v>0.29166666666666702</v>
      </c>
      <c r="E31" s="74">
        <f t="shared" si="5"/>
        <v>46168</v>
      </c>
      <c r="F31" s="75">
        <v>0.29166666666666702</v>
      </c>
      <c r="G31" s="76">
        <f t="shared" si="6"/>
        <v>1</v>
      </c>
      <c r="H31" s="104">
        <f t="shared" si="2"/>
        <v>1790353.71</v>
      </c>
      <c r="I31" s="103">
        <v>1791874.52</v>
      </c>
      <c r="J31" s="77">
        <f t="shared" si="11"/>
        <v>1520.8100000000559</v>
      </c>
      <c r="K31" s="91">
        <f t="shared" si="12"/>
        <v>63.367083333335664</v>
      </c>
      <c r="L31" s="527"/>
    </row>
    <row r="32" spans="1:14">
      <c r="A32" s="78">
        <f t="shared" si="13"/>
        <v>26</v>
      </c>
      <c r="B32" s="74">
        <f t="shared" si="13"/>
        <v>46168</v>
      </c>
      <c r="C32" s="74">
        <f t="shared" si="4"/>
        <v>46168</v>
      </c>
      <c r="D32" s="75">
        <v>0.29166666666666702</v>
      </c>
      <c r="E32" s="74">
        <f t="shared" si="5"/>
        <v>46169</v>
      </c>
      <c r="F32" s="75">
        <v>0.29166666666666702</v>
      </c>
      <c r="G32" s="76">
        <f t="shared" si="6"/>
        <v>1</v>
      </c>
      <c r="H32" s="104">
        <f t="shared" si="2"/>
        <v>1791874.52</v>
      </c>
      <c r="I32" s="103">
        <v>1795417.74</v>
      </c>
      <c r="J32" s="77">
        <f t="shared" si="11"/>
        <v>3543.2199999999721</v>
      </c>
      <c r="K32" s="91">
        <f t="shared" si="12"/>
        <v>147.63416666666549</v>
      </c>
      <c r="L32" s="527"/>
    </row>
    <row r="33" spans="1:12">
      <c r="A33" s="78">
        <f t="shared" si="13"/>
        <v>27</v>
      </c>
      <c r="B33" s="74">
        <f t="shared" si="13"/>
        <v>46169</v>
      </c>
      <c r="C33" s="74">
        <f t="shared" si="4"/>
        <v>46169</v>
      </c>
      <c r="D33" s="75">
        <v>0.29166666666666702</v>
      </c>
      <c r="E33" s="74">
        <f t="shared" si="5"/>
        <v>46170</v>
      </c>
      <c r="F33" s="75">
        <v>0.29166666666666702</v>
      </c>
      <c r="G33" s="76">
        <f t="shared" si="6"/>
        <v>1</v>
      </c>
      <c r="H33" s="104">
        <f t="shared" si="2"/>
        <v>1795417.74</v>
      </c>
      <c r="I33" s="103">
        <v>1795417.74</v>
      </c>
      <c r="J33" s="77">
        <f t="shared" si="11"/>
        <v>0</v>
      </c>
      <c r="K33" s="91">
        <f t="shared" si="12"/>
        <v>0</v>
      </c>
      <c r="L33" s="594" t="s">
        <v>164</v>
      </c>
    </row>
    <row r="34" spans="1:12">
      <c r="A34" s="78">
        <f t="shared" si="13"/>
        <v>28</v>
      </c>
      <c r="B34" s="74">
        <f t="shared" si="13"/>
        <v>46170</v>
      </c>
      <c r="C34" s="74">
        <f t="shared" si="4"/>
        <v>46170</v>
      </c>
      <c r="D34" s="75">
        <v>0.29166666666666702</v>
      </c>
      <c r="E34" s="74">
        <f t="shared" si="5"/>
        <v>46171</v>
      </c>
      <c r="F34" s="75">
        <v>0.29166666666666702</v>
      </c>
      <c r="G34" s="76">
        <f t="shared" si="6"/>
        <v>1</v>
      </c>
      <c r="H34" s="104">
        <f t="shared" si="2"/>
        <v>1795417.74</v>
      </c>
      <c r="I34" s="103">
        <v>1796304.12</v>
      </c>
      <c r="J34" s="77">
        <f t="shared" si="11"/>
        <v>886.38000000012107</v>
      </c>
      <c r="K34" s="91">
        <f t="shared" si="12"/>
        <v>36.932500000005042</v>
      </c>
      <c r="L34" s="36"/>
    </row>
    <row r="35" spans="1:12">
      <c r="A35" s="78">
        <f t="shared" ref="A35:B35" si="16">A34+1</f>
        <v>29</v>
      </c>
      <c r="B35" s="74">
        <f t="shared" si="16"/>
        <v>46171</v>
      </c>
      <c r="C35" s="74">
        <f t="shared" ref="C35:C36" si="17">B35</f>
        <v>46171</v>
      </c>
      <c r="D35" s="75">
        <v>0.29166666666666702</v>
      </c>
      <c r="E35" s="74">
        <f t="shared" ref="E35:E36" si="18">C35+1</f>
        <v>46172</v>
      </c>
      <c r="F35" s="75">
        <v>0.29166666666666702</v>
      </c>
      <c r="G35" s="76">
        <f t="shared" ref="G35:G36" si="19">IFERROR(((E35-C35)+(F35-D35)),"")</f>
        <v>1</v>
      </c>
      <c r="H35" s="104">
        <f t="shared" si="2"/>
        <v>1796304.12</v>
      </c>
      <c r="I35" s="103">
        <v>1800673.91</v>
      </c>
      <c r="J35" s="77">
        <f t="shared" si="11"/>
        <v>4369.7899999998044</v>
      </c>
      <c r="K35" s="91">
        <f t="shared" si="12"/>
        <v>182.07458333332519</v>
      </c>
      <c r="L35" s="36"/>
    </row>
    <row r="36" spans="1:12">
      <c r="A36" s="78">
        <f t="shared" ref="A36:B37" si="20">A35+1</f>
        <v>30</v>
      </c>
      <c r="B36" s="74">
        <f t="shared" si="20"/>
        <v>46172</v>
      </c>
      <c r="C36" s="74">
        <f t="shared" si="17"/>
        <v>46172</v>
      </c>
      <c r="D36" s="75">
        <v>0.29166666666666702</v>
      </c>
      <c r="E36" s="74">
        <f t="shared" si="18"/>
        <v>46173</v>
      </c>
      <c r="F36" s="75">
        <v>0.29166666666666702</v>
      </c>
      <c r="G36" s="76">
        <f t="shared" si="19"/>
        <v>1</v>
      </c>
      <c r="H36" s="104">
        <f t="shared" si="2"/>
        <v>1800673.91</v>
      </c>
      <c r="I36" s="103">
        <v>1800673.91</v>
      </c>
      <c r="J36" s="77">
        <f t="shared" si="11"/>
        <v>0</v>
      </c>
      <c r="K36" s="91">
        <f t="shared" si="12"/>
        <v>0</v>
      </c>
      <c r="L36" s="594" t="s">
        <v>164</v>
      </c>
    </row>
    <row r="37" spans="1:12">
      <c r="A37" s="78">
        <f t="shared" si="20"/>
        <v>31</v>
      </c>
      <c r="B37" s="74">
        <f t="shared" si="20"/>
        <v>46173</v>
      </c>
      <c r="C37" s="74">
        <f t="shared" ref="C37" si="21">B37</f>
        <v>46173</v>
      </c>
      <c r="D37" s="75">
        <v>0.29166666666666702</v>
      </c>
      <c r="E37" s="74">
        <f t="shared" ref="E37" si="22">C37+1</f>
        <v>46174</v>
      </c>
      <c r="F37" s="75">
        <v>0.29166666666666702</v>
      </c>
      <c r="G37" s="76">
        <f t="shared" ref="G37" si="23">IFERROR(((E37-C37)+(F37-D37)),"")</f>
        <v>1</v>
      </c>
      <c r="H37" s="104">
        <f t="shared" si="2"/>
        <v>1800673.91</v>
      </c>
      <c r="I37" s="103">
        <v>1800809.52</v>
      </c>
      <c r="J37" s="77">
        <f t="shared" ref="J37" si="24">I37-H37</f>
        <v>135.61000000010245</v>
      </c>
      <c r="K37" s="91">
        <f t="shared" ref="K37" si="25">J37/24</f>
        <v>5.6504166666709352</v>
      </c>
      <c r="L37" s="36"/>
    </row>
    <row r="38" spans="1:12">
      <c r="A38" s="78"/>
      <c r="B38" s="74"/>
      <c r="C38" s="74"/>
      <c r="D38" s="75"/>
      <c r="E38" s="74"/>
      <c r="F38" s="75"/>
      <c r="G38" s="76"/>
      <c r="H38" s="103"/>
      <c r="I38" s="103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31</v>
      </c>
      <c r="H39" s="85"/>
      <c r="I39" s="85"/>
      <c r="J39" s="93">
        <f>SUM(J7:J38)</f>
        <v>50967.729999999981</v>
      </c>
      <c r="K39" s="93">
        <f>AVERAGE(K7:K38)</f>
        <v>68.505013440860196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1</v>
      </c>
      <c r="H40" s="89"/>
      <c r="I40" s="89"/>
      <c r="J40" s="89"/>
      <c r="K40" s="89">
        <f>K39/SUMPRODUCT((K7:K38&gt;0)*1)</f>
        <v>2.978478845254791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B00-000000000000}"/>
  </hyperlink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40"/>
  <sheetViews>
    <sheetView workbookViewId="0">
      <pane xSplit="3" ySplit="6" topLeftCell="D13" activePane="bottomRight" state="frozen"/>
      <selection pane="topRight"/>
      <selection pane="bottomLeft"/>
      <selection pane="bottomRight" activeCell="L35" sqref="L35:L37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1.88671875" style="1" customWidth="1"/>
    <col min="8" max="9" width="13.88671875" style="69" customWidth="1"/>
    <col min="10" max="10" width="13.88671875" style="1" customWidth="1"/>
    <col min="11" max="11" width="9.109375" style="1"/>
    <col min="12" max="12" width="28.4414062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218</v>
      </c>
      <c r="D2" s="5"/>
      <c r="E2" s="5"/>
      <c r="F2" s="5"/>
      <c r="G2" s="5"/>
      <c r="H2" s="70"/>
      <c r="I2" s="70"/>
      <c r="J2" s="5"/>
      <c r="K2" s="5"/>
      <c r="L2" s="98" t="s">
        <v>147</v>
      </c>
    </row>
    <row r="3" spans="1:12">
      <c r="B3" s="5"/>
      <c r="C3" s="6" t="str">
        <f>GFATOM!C3</f>
        <v>Bulan Mei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8">
        <f>GFATOM!C4</f>
        <v>46143</v>
      </c>
      <c r="D4" s="5"/>
      <c r="E4" s="5"/>
      <c r="F4" s="5"/>
      <c r="G4" s="5"/>
      <c r="H4" s="70"/>
      <c r="I4" s="70"/>
      <c r="J4" s="5" t="s">
        <v>148</v>
      </c>
      <c r="K4" s="28">
        <f>MAX(K7:K36)</f>
        <v>57.438208333337876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77" t="s">
        <v>152</v>
      </c>
      <c r="I5" s="777"/>
      <c r="J5" s="706" t="s">
        <v>153</v>
      </c>
      <c r="K5" s="710" t="s">
        <v>154</v>
      </c>
      <c r="L5" s="704" t="s">
        <v>155</v>
      </c>
    </row>
    <row r="6" spans="1:12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71" t="s">
        <v>149</v>
      </c>
      <c r="I6" s="71" t="s">
        <v>150</v>
      </c>
      <c r="J6" s="709"/>
      <c r="K6" s="711"/>
      <c r="L6" s="705"/>
    </row>
    <row r="7" spans="1:12">
      <c r="A7" s="72">
        <v>1</v>
      </c>
      <c r="B7" s="73">
        <f>C7</f>
        <v>46143</v>
      </c>
      <c r="C7" s="74">
        <f>C4</f>
        <v>46143</v>
      </c>
      <c r="D7" s="75">
        <v>0.29166666666666702</v>
      </c>
      <c r="E7" s="74">
        <f>C7+1</f>
        <v>46144</v>
      </c>
      <c r="F7" s="75">
        <v>0.29166666666666702</v>
      </c>
      <c r="G7" s="76">
        <f>IFERROR(((E7-C7)+(F7-D7)),"")</f>
        <v>1</v>
      </c>
      <c r="H7" s="103">
        <v>895758.63500000001</v>
      </c>
      <c r="I7" s="103">
        <v>895758.63500000001</v>
      </c>
      <c r="J7" s="77">
        <f>I7-H7</f>
        <v>0</v>
      </c>
      <c r="K7" s="91">
        <f>J7/24</f>
        <v>0</v>
      </c>
      <c r="L7" s="560" t="s">
        <v>164</v>
      </c>
    </row>
    <row r="8" spans="1:12">
      <c r="A8" s="78">
        <f>A7+1</f>
        <v>2</v>
      </c>
      <c r="B8" s="74">
        <f t="shared" ref="B8:B34" si="0">C8</f>
        <v>46144</v>
      </c>
      <c r="C8" s="74">
        <f>E7</f>
        <v>46144</v>
      </c>
      <c r="D8" s="75">
        <v>0.29166666666666702</v>
      </c>
      <c r="E8" s="74">
        <f>C8+1</f>
        <v>46145</v>
      </c>
      <c r="F8" s="75">
        <v>0.29166666666666702</v>
      </c>
      <c r="G8" s="76">
        <f>IFERROR(((E8-C8)+(F8-D8)),"")</f>
        <v>1</v>
      </c>
      <c r="H8" s="103">
        <f>I7</f>
        <v>895758.63500000001</v>
      </c>
      <c r="I8" s="103">
        <v>895758.63500000001</v>
      </c>
      <c r="J8" s="77">
        <f>I8-H8</f>
        <v>0</v>
      </c>
      <c r="K8" s="91">
        <f>J8/24</f>
        <v>0</v>
      </c>
      <c r="L8" s="556" t="s">
        <v>164</v>
      </c>
    </row>
    <row r="9" spans="1:12">
      <c r="A9" s="78">
        <f t="shared" ref="A9:A24" si="1">A8+1</f>
        <v>3</v>
      </c>
      <c r="B9" s="74">
        <f t="shared" si="0"/>
        <v>46145</v>
      </c>
      <c r="C9" s="74">
        <f t="shared" ref="C9:C34" si="2">E8</f>
        <v>46145</v>
      </c>
      <c r="D9" s="75">
        <v>0.29166666666666702</v>
      </c>
      <c r="E9" s="74">
        <f t="shared" ref="E9:E34" si="3">C9+1</f>
        <v>46146</v>
      </c>
      <c r="F9" s="75">
        <v>0.29166666666666702</v>
      </c>
      <c r="G9" s="76">
        <f t="shared" ref="G9:G34" si="4">IFERROR(((E9-C9)+(F9-D9)),"")</f>
        <v>1</v>
      </c>
      <c r="H9" s="103">
        <f>I8</f>
        <v>895758.63500000001</v>
      </c>
      <c r="I9" s="103">
        <v>895758.63500000001</v>
      </c>
      <c r="J9" s="77">
        <f>I9-H9</f>
        <v>0</v>
      </c>
      <c r="K9" s="91">
        <f>J9/24</f>
        <v>0</v>
      </c>
      <c r="L9" s="556" t="s">
        <v>164</v>
      </c>
    </row>
    <row r="10" spans="1:12">
      <c r="A10" s="78">
        <f t="shared" si="1"/>
        <v>4</v>
      </c>
      <c r="B10" s="74">
        <f t="shared" si="0"/>
        <v>46146</v>
      </c>
      <c r="C10" s="74">
        <f t="shared" si="2"/>
        <v>46146</v>
      </c>
      <c r="D10" s="75">
        <v>0.29166666666666702</v>
      </c>
      <c r="E10" s="74">
        <f t="shared" si="3"/>
        <v>46147</v>
      </c>
      <c r="F10" s="75">
        <v>0.29166666666666702</v>
      </c>
      <c r="G10" s="76">
        <f t="shared" si="4"/>
        <v>1</v>
      </c>
      <c r="H10" s="103">
        <f>I9</f>
        <v>895758.63500000001</v>
      </c>
      <c r="I10" s="103">
        <v>895758.63500000001</v>
      </c>
      <c r="J10" s="77">
        <f t="shared" ref="J10" si="5">I10-H10</f>
        <v>0</v>
      </c>
      <c r="K10" s="91">
        <f t="shared" ref="K10" si="6">J10/24</f>
        <v>0</v>
      </c>
      <c r="L10" s="556" t="s">
        <v>164</v>
      </c>
    </row>
    <row r="11" spans="1:12">
      <c r="A11" s="78">
        <f t="shared" si="1"/>
        <v>5</v>
      </c>
      <c r="B11" s="74">
        <f t="shared" si="0"/>
        <v>46147</v>
      </c>
      <c r="C11" s="74">
        <f t="shared" si="2"/>
        <v>46147</v>
      </c>
      <c r="D11" s="75">
        <v>0.29166666666666702</v>
      </c>
      <c r="E11" s="74">
        <f t="shared" si="3"/>
        <v>46148</v>
      </c>
      <c r="F11" s="75">
        <v>0.29166666666666702</v>
      </c>
      <c r="G11" s="76">
        <f t="shared" si="4"/>
        <v>1</v>
      </c>
      <c r="H11" s="103">
        <f>I10</f>
        <v>895758.63500000001</v>
      </c>
      <c r="I11" s="103">
        <v>895758.63500000001</v>
      </c>
      <c r="J11" s="77">
        <f t="shared" ref="J11" si="7">I11-H11</f>
        <v>0</v>
      </c>
      <c r="K11" s="91">
        <f t="shared" ref="K11" si="8">J11/24</f>
        <v>0</v>
      </c>
      <c r="L11" s="556" t="s">
        <v>164</v>
      </c>
    </row>
    <row r="12" spans="1:12">
      <c r="A12" s="78">
        <f t="shared" si="1"/>
        <v>6</v>
      </c>
      <c r="B12" s="74">
        <f t="shared" si="0"/>
        <v>46148</v>
      </c>
      <c r="C12" s="74">
        <f t="shared" si="2"/>
        <v>46148</v>
      </c>
      <c r="D12" s="75">
        <v>0.29166666666666702</v>
      </c>
      <c r="E12" s="74">
        <f t="shared" si="3"/>
        <v>46149</v>
      </c>
      <c r="F12" s="75">
        <v>0.29166666666666702</v>
      </c>
      <c r="G12" s="76">
        <f t="shared" si="4"/>
        <v>1</v>
      </c>
      <c r="H12" s="103">
        <f t="shared" ref="H12:H21" si="9">I11</f>
        <v>895758.63500000001</v>
      </c>
      <c r="I12" s="103">
        <v>895758.63500000001</v>
      </c>
      <c r="J12" s="77">
        <f t="shared" ref="J12" si="10">I12-H12</f>
        <v>0</v>
      </c>
      <c r="K12" s="91">
        <f t="shared" ref="K12" si="11">J12/24</f>
        <v>0</v>
      </c>
      <c r="L12" s="556" t="s">
        <v>164</v>
      </c>
    </row>
    <row r="13" spans="1:12">
      <c r="A13" s="78">
        <f t="shared" si="1"/>
        <v>7</v>
      </c>
      <c r="B13" s="74">
        <f t="shared" si="0"/>
        <v>46149</v>
      </c>
      <c r="C13" s="74">
        <f t="shared" si="2"/>
        <v>46149</v>
      </c>
      <c r="D13" s="75">
        <v>0.29166666666666702</v>
      </c>
      <c r="E13" s="74">
        <f t="shared" si="3"/>
        <v>46150</v>
      </c>
      <c r="F13" s="75">
        <v>0.29166666666666702</v>
      </c>
      <c r="G13" s="76">
        <f t="shared" si="4"/>
        <v>1</v>
      </c>
      <c r="H13" s="103">
        <f t="shared" si="9"/>
        <v>895758.63500000001</v>
      </c>
      <c r="I13" s="103">
        <v>896684.17299999995</v>
      </c>
      <c r="J13" s="77">
        <f t="shared" ref="J13" si="12">I13-H13</f>
        <v>925.53799999994226</v>
      </c>
      <c r="K13" s="91">
        <f t="shared" ref="K13" si="13">J13/24</f>
        <v>38.564083333330927</v>
      </c>
      <c r="L13" s="36"/>
    </row>
    <row r="14" spans="1:12">
      <c r="A14" s="78">
        <f t="shared" si="1"/>
        <v>8</v>
      </c>
      <c r="B14" s="74">
        <f t="shared" si="0"/>
        <v>46150</v>
      </c>
      <c r="C14" s="74">
        <f t="shared" si="2"/>
        <v>46150</v>
      </c>
      <c r="D14" s="75">
        <v>0.29166666666666702</v>
      </c>
      <c r="E14" s="74">
        <f t="shared" si="3"/>
        <v>46151</v>
      </c>
      <c r="F14" s="75">
        <v>0.29166666666666702</v>
      </c>
      <c r="G14" s="76">
        <f t="shared" si="4"/>
        <v>1</v>
      </c>
      <c r="H14" s="103">
        <f t="shared" si="9"/>
        <v>896684.17299999995</v>
      </c>
      <c r="I14" s="103">
        <v>897757.40599999996</v>
      </c>
      <c r="J14" s="77">
        <f t="shared" ref="J14" si="14">I14-H14</f>
        <v>1073.2330000000075</v>
      </c>
      <c r="K14" s="91">
        <f t="shared" ref="K14" si="15">J14/24</f>
        <v>44.718041666666977</v>
      </c>
      <c r="L14" s="36"/>
    </row>
    <row r="15" spans="1:12">
      <c r="A15" s="78">
        <f t="shared" si="1"/>
        <v>9</v>
      </c>
      <c r="B15" s="74">
        <f t="shared" si="0"/>
        <v>46151</v>
      </c>
      <c r="C15" s="74">
        <f t="shared" si="2"/>
        <v>46151</v>
      </c>
      <c r="D15" s="75">
        <v>0.29166666666666702</v>
      </c>
      <c r="E15" s="74">
        <f t="shared" si="3"/>
        <v>46152</v>
      </c>
      <c r="F15" s="75">
        <v>0.29166666666666702</v>
      </c>
      <c r="G15" s="76">
        <f t="shared" si="4"/>
        <v>1</v>
      </c>
      <c r="H15" s="103">
        <f t="shared" si="9"/>
        <v>897757.40599999996</v>
      </c>
      <c r="I15" s="103">
        <v>898179.39399999997</v>
      </c>
      <c r="J15" s="77">
        <f t="shared" ref="J15:J36" si="16">I15-H15</f>
        <v>421.98800000001211</v>
      </c>
      <c r="K15" s="91">
        <f t="shared" ref="K15:K36" si="17">J15/24</f>
        <v>17.582833333333838</v>
      </c>
      <c r="L15" s="36"/>
    </row>
    <row r="16" spans="1:12">
      <c r="A16" s="78">
        <f t="shared" si="1"/>
        <v>10</v>
      </c>
      <c r="B16" s="74">
        <f t="shared" si="0"/>
        <v>46152</v>
      </c>
      <c r="C16" s="74">
        <f t="shared" si="2"/>
        <v>46152</v>
      </c>
      <c r="D16" s="75">
        <v>0.29166666666666702</v>
      </c>
      <c r="E16" s="74">
        <f t="shared" si="3"/>
        <v>46153</v>
      </c>
      <c r="F16" s="75">
        <v>0.29166666666666702</v>
      </c>
      <c r="G16" s="76">
        <f t="shared" si="4"/>
        <v>1</v>
      </c>
      <c r="H16" s="103">
        <f t="shared" si="9"/>
        <v>898179.39399999997</v>
      </c>
      <c r="I16" s="103">
        <v>899050.44499999995</v>
      </c>
      <c r="J16" s="77">
        <f t="shared" si="16"/>
        <v>871.05099999997765</v>
      </c>
      <c r="K16" s="91">
        <f t="shared" si="17"/>
        <v>36.293791666665733</v>
      </c>
      <c r="L16" s="36"/>
    </row>
    <row r="17" spans="1:14">
      <c r="A17" s="78">
        <f t="shared" si="1"/>
        <v>11</v>
      </c>
      <c r="B17" s="74">
        <f t="shared" si="0"/>
        <v>46153</v>
      </c>
      <c r="C17" s="74">
        <f t="shared" si="2"/>
        <v>46153</v>
      </c>
      <c r="D17" s="75">
        <v>0.29166666666666702</v>
      </c>
      <c r="E17" s="74">
        <f t="shared" si="3"/>
        <v>46154</v>
      </c>
      <c r="F17" s="75">
        <v>0.29166666666666702</v>
      </c>
      <c r="G17" s="76">
        <f t="shared" si="4"/>
        <v>1</v>
      </c>
      <c r="H17" s="103">
        <f t="shared" si="9"/>
        <v>899050.44499999995</v>
      </c>
      <c r="I17" s="103">
        <v>900428.96200000006</v>
      </c>
      <c r="J17" s="77">
        <f t="shared" si="16"/>
        <v>1378.517000000109</v>
      </c>
      <c r="K17" s="91">
        <f t="shared" si="17"/>
        <v>57.438208333337876</v>
      </c>
      <c r="L17" s="36"/>
    </row>
    <row r="18" spans="1:14">
      <c r="A18" s="78">
        <f t="shared" si="1"/>
        <v>12</v>
      </c>
      <c r="B18" s="74">
        <f t="shared" si="0"/>
        <v>46154</v>
      </c>
      <c r="C18" s="74">
        <f t="shared" si="2"/>
        <v>46154</v>
      </c>
      <c r="D18" s="75">
        <v>0.29166666666666702</v>
      </c>
      <c r="E18" s="74">
        <f t="shared" si="3"/>
        <v>46155</v>
      </c>
      <c r="F18" s="75">
        <v>0.29166666666666702</v>
      </c>
      <c r="G18" s="76">
        <f t="shared" si="4"/>
        <v>1</v>
      </c>
      <c r="H18" s="103">
        <f t="shared" si="9"/>
        <v>900428.96200000006</v>
      </c>
      <c r="I18" s="103">
        <v>900565.24300000002</v>
      </c>
      <c r="J18" s="77">
        <f t="shared" si="16"/>
        <v>136.28099999995902</v>
      </c>
      <c r="K18" s="91">
        <f t="shared" si="17"/>
        <v>5.6783749999982929</v>
      </c>
      <c r="L18" s="36"/>
      <c r="N18" s="3"/>
    </row>
    <row r="19" spans="1:14">
      <c r="A19" s="78">
        <f t="shared" si="1"/>
        <v>13</v>
      </c>
      <c r="B19" s="74">
        <f t="shared" si="0"/>
        <v>46155</v>
      </c>
      <c r="C19" s="74">
        <f t="shared" si="2"/>
        <v>46155</v>
      </c>
      <c r="D19" s="75">
        <v>0.29166666666666702</v>
      </c>
      <c r="E19" s="74">
        <f t="shared" si="3"/>
        <v>46156</v>
      </c>
      <c r="F19" s="75">
        <v>0.29166666666666702</v>
      </c>
      <c r="G19" s="76">
        <f t="shared" si="4"/>
        <v>1</v>
      </c>
      <c r="H19" s="103">
        <f t="shared" si="9"/>
        <v>900565.24300000002</v>
      </c>
      <c r="I19" s="103">
        <v>900565.24300000002</v>
      </c>
      <c r="J19" s="77">
        <f t="shared" si="16"/>
        <v>0</v>
      </c>
      <c r="K19" s="91">
        <f t="shared" si="17"/>
        <v>0</v>
      </c>
      <c r="L19" s="591" t="s">
        <v>164</v>
      </c>
    </row>
    <row r="20" spans="1:14">
      <c r="A20" s="78">
        <f t="shared" si="1"/>
        <v>14</v>
      </c>
      <c r="B20" s="74">
        <f t="shared" si="0"/>
        <v>46156</v>
      </c>
      <c r="C20" s="74">
        <f t="shared" si="2"/>
        <v>46156</v>
      </c>
      <c r="D20" s="75">
        <v>0.29166666666666702</v>
      </c>
      <c r="E20" s="74">
        <f t="shared" si="3"/>
        <v>46157</v>
      </c>
      <c r="F20" s="75">
        <v>0.29166666666666702</v>
      </c>
      <c r="G20" s="76">
        <f t="shared" si="4"/>
        <v>1</v>
      </c>
      <c r="H20" s="103">
        <f t="shared" si="9"/>
        <v>900565.24300000002</v>
      </c>
      <c r="I20" s="103">
        <v>900565.24300000002</v>
      </c>
      <c r="J20" s="77">
        <f t="shared" si="16"/>
        <v>0</v>
      </c>
      <c r="K20" s="91">
        <f t="shared" si="17"/>
        <v>0</v>
      </c>
      <c r="L20" s="591" t="s">
        <v>164</v>
      </c>
    </row>
    <row r="21" spans="1:14">
      <c r="A21" s="78">
        <f t="shared" si="1"/>
        <v>15</v>
      </c>
      <c r="B21" s="74">
        <f t="shared" si="0"/>
        <v>46157</v>
      </c>
      <c r="C21" s="74">
        <f t="shared" si="2"/>
        <v>46157</v>
      </c>
      <c r="D21" s="75">
        <v>0.29166666666666702</v>
      </c>
      <c r="E21" s="74">
        <f t="shared" si="3"/>
        <v>46158</v>
      </c>
      <c r="F21" s="75">
        <v>0.29166666666666702</v>
      </c>
      <c r="G21" s="76">
        <f t="shared" si="4"/>
        <v>1</v>
      </c>
      <c r="H21" s="103">
        <f t="shared" si="9"/>
        <v>900565.24300000002</v>
      </c>
      <c r="I21" s="103">
        <v>900565.24300000002</v>
      </c>
      <c r="J21" s="77">
        <f t="shared" si="16"/>
        <v>0</v>
      </c>
      <c r="K21" s="91">
        <f t="shared" si="17"/>
        <v>0</v>
      </c>
      <c r="L21" s="591" t="s">
        <v>164</v>
      </c>
    </row>
    <row r="22" spans="1:14">
      <c r="A22" s="78">
        <f t="shared" si="1"/>
        <v>16</v>
      </c>
      <c r="B22" s="74">
        <f t="shared" si="0"/>
        <v>46158</v>
      </c>
      <c r="C22" s="74">
        <f t="shared" si="2"/>
        <v>46158</v>
      </c>
      <c r="D22" s="75">
        <v>0.29166666666666702</v>
      </c>
      <c r="E22" s="74">
        <f t="shared" si="3"/>
        <v>46159</v>
      </c>
      <c r="F22" s="75">
        <v>0.29166666666666702</v>
      </c>
      <c r="G22" s="76">
        <f t="shared" si="4"/>
        <v>1</v>
      </c>
      <c r="H22" s="103">
        <f t="shared" ref="H22" si="18">I21</f>
        <v>900565.24300000002</v>
      </c>
      <c r="I22" s="103">
        <v>900565.24300000002</v>
      </c>
      <c r="J22" s="77">
        <f t="shared" ref="J22" si="19">I22-H22</f>
        <v>0</v>
      </c>
      <c r="K22" s="91">
        <f t="shared" ref="K22" si="20">J22/24</f>
        <v>0</v>
      </c>
      <c r="L22" s="591" t="s">
        <v>164</v>
      </c>
    </row>
    <row r="23" spans="1:14">
      <c r="A23" s="78">
        <f t="shared" si="1"/>
        <v>17</v>
      </c>
      <c r="B23" s="74">
        <f t="shared" si="0"/>
        <v>46159</v>
      </c>
      <c r="C23" s="74">
        <f t="shared" si="2"/>
        <v>46159</v>
      </c>
      <c r="D23" s="75">
        <v>0.29166666666666702</v>
      </c>
      <c r="E23" s="74">
        <f t="shared" si="3"/>
        <v>46160</v>
      </c>
      <c r="F23" s="75">
        <v>0.29166666666666702</v>
      </c>
      <c r="G23" s="76">
        <f t="shared" si="4"/>
        <v>1</v>
      </c>
      <c r="H23" s="103">
        <f t="shared" ref="H23:H29" si="21">I22</f>
        <v>900565.24300000002</v>
      </c>
      <c r="I23" s="103">
        <v>900565.24300000002</v>
      </c>
      <c r="J23" s="77">
        <f t="shared" ref="J23" si="22">I23-H23</f>
        <v>0</v>
      </c>
      <c r="K23" s="91">
        <f t="shared" ref="K23" si="23">J23/24</f>
        <v>0</v>
      </c>
      <c r="L23" s="591" t="s">
        <v>164</v>
      </c>
    </row>
    <row r="24" spans="1:14">
      <c r="A24" s="78">
        <f t="shared" si="1"/>
        <v>18</v>
      </c>
      <c r="B24" s="74">
        <f t="shared" si="0"/>
        <v>46160</v>
      </c>
      <c r="C24" s="74">
        <f t="shared" si="2"/>
        <v>46160</v>
      </c>
      <c r="D24" s="75">
        <v>0.29166666666666702</v>
      </c>
      <c r="E24" s="74">
        <f t="shared" si="3"/>
        <v>46161</v>
      </c>
      <c r="F24" s="75">
        <v>0.29166666666666702</v>
      </c>
      <c r="G24" s="76">
        <f t="shared" si="4"/>
        <v>1</v>
      </c>
      <c r="H24" s="103">
        <f t="shared" si="21"/>
        <v>900565.24300000002</v>
      </c>
      <c r="I24" s="103">
        <v>900565.24300000002</v>
      </c>
      <c r="J24" s="77">
        <f t="shared" si="16"/>
        <v>0</v>
      </c>
      <c r="K24" s="91">
        <f t="shared" si="17"/>
        <v>0</v>
      </c>
      <c r="L24" s="591" t="s">
        <v>164</v>
      </c>
    </row>
    <row r="25" spans="1:14">
      <c r="A25" s="78">
        <f t="shared" ref="A25:A37" si="24">A24+1</f>
        <v>19</v>
      </c>
      <c r="B25" s="74">
        <f t="shared" si="0"/>
        <v>46161</v>
      </c>
      <c r="C25" s="74">
        <f t="shared" si="2"/>
        <v>46161</v>
      </c>
      <c r="D25" s="75">
        <v>0.29166666666666702</v>
      </c>
      <c r="E25" s="74">
        <f t="shared" si="3"/>
        <v>46162</v>
      </c>
      <c r="F25" s="75">
        <v>0.29166666666666702</v>
      </c>
      <c r="G25" s="76">
        <f t="shared" si="4"/>
        <v>1</v>
      </c>
      <c r="H25" s="103">
        <f t="shared" si="21"/>
        <v>900565.24300000002</v>
      </c>
      <c r="I25" s="103">
        <v>900565.24300000002</v>
      </c>
      <c r="J25" s="77">
        <f t="shared" si="16"/>
        <v>0</v>
      </c>
      <c r="K25" s="91">
        <f t="shared" si="17"/>
        <v>0</v>
      </c>
      <c r="L25" s="591" t="s">
        <v>164</v>
      </c>
    </row>
    <row r="26" spans="1:14">
      <c r="A26" s="78">
        <f t="shared" si="24"/>
        <v>20</v>
      </c>
      <c r="B26" s="74">
        <f t="shared" si="0"/>
        <v>46162</v>
      </c>
      <c r="C26" s="74">
        <f t="shared" si="2"/>
        <v>46162</v>
      </c>
      <c r="D26" s="75">
        <v>0.70833333333333304</v>
      </c>
      <c r="E26" s="74">
        <f t="shared" si="3"/>
        <v>46163</v>
      </c>
      <c r="F26" s="75">
        <v>0.29166666666666702</v>
      </c>
      <c r="G26" s="76">
        <f t="shared" si="4"/>
        <v>0.58333333333333393</v>
      </c>
      <c r="H26" s="103">
        <f t="shared" si="21"/>
        <v>900565.24300000002</v>
      </c>
      <c r="I26" s="103">
        <v>900565.24300000002</v>
      </c>
      <c r="J26" s="77">
        <f t="shared" si="16"/>
        <v>0</v>
      </c>
      <c r="K26" s="91">
        <f t="shared" si="17"/>
        <v>0</v>
      </c>
      <c r="L26" s="591" t="s">
        <v>164</v>
      </c>
    </row>
    <row r="27" spans="1:14">
      <c r="A27" s="78">
        <f t="shared" si="24"/>
        <v>21</v>
      </c>
      <c r="B27" s="74">
        <f t="shared" si="0"/>
        <v>46163</v>
      </c>
      <c r="C27" s="74">
        <f t="shared" si="2"/>
        <v>46163</v>
      </c>
      <c r="D27" s="75">
        <v>0.29166666666666702</v>
      </c>
      <c r="E27" s="74">
        <f t="shared" si="3"/>
        <v>46164</v>
      </c>
      <c r="F27" s="75">
        <v>0.29166666666666702</v>
      </c>
      <c r="G27" s="76">
        <f t="shared" si="4"/>
        <v>1</v>
      </c>
      <c r="H27" s="103">
        <f t="shared" si="21"/>
        <v>900565.24300000002</v>
      </c>
      <c r="I27" s="103">
        <v>900565.24300000002</v>
      </c>
      <c r="J27" s="77">
        <f t="shared" si="16"/>
        <v>0</v>
      </c>
      <c r="K27" s="91">
        <f t="shared" si="17"/>
        <v>0</v>
      </c>
      <c r="L27" s="591" t="s">
        <v>164</v>
      </c>
    </row>
    <row r="28" spans="1:14">
      <c r="A28" s="78">
        <f t="shared" si="24"/>
        <v>22</v>
      </c>
      <c r="B28" s="74">
        <f t="shared" si="0"/>
        <v>46164</v>
      </c>
      <c r="C28" s="74">
        <f t="shared" si="2"/>
        <v>46164</v>
      </c>
      <c r="D28" s="75">
        <v>0.29166666666666702</v>
      </c>
      <c r="E28" s="74">
        <f t="shared" si="3"/>
        <v>46165</v>
      </c>
      <c r="F28" s="75">
        <v>0.29166666666666702</v>
      </c>
      <c r="G28" s="76">
        <f t="shared" si="4"/>
        <v>1</v>
      </c>
      <c r="H28" s="103">
        <f t="shared" si="21"/>
        <v>900565.24300000002</v>
      </c>
      <c r="I28" s="103">
        <v>900565.24300000002</v>
      </c>
      <c r="J28" s="77">
        <f t="shared" ref="J28" si="25">I28-H28</f>
        <v>0</v>
      </c>
      <c r="K28" s="91">
        <f t="shared" ref="K28" si="26">J28/24</f>
        <v>0</v>
      </c>
      <c r="L28" s="591" t="s">
        <v>164</v>
      </c>
    </row>
    <row r="29" spans="1:14">
      <c r="A29" s="78">
        <f t="shared" si="24"/>
        <v>23</v>
      </c>
      <c r="B29" s="74">
        <f t="shared" si="0"/>
        <v>46165</v>
      </c>
      <c r="C29" s="74">
        <f t="shared" si="2"/>
        <v>46165</v>
      </c>
      <c r="D29" s="75">
        <v>0.29166666666666702</v>
      </c>
      <c r="E29" s="74">
        <f t="shared" si="3"/>
        <v>46166</v>
      </c>
      <c r="F29" s="75">
        <v>0.29166666666666702</v>
      </c>
      <c r="G29" s="76">
        <f t="shared" si="4"/>
        <v>1</v>
      </c>
      <c r="H29" s="103">
        <f t="shared" si="21"/>
        <v>900565.24300000002</v>
      </c>
      <c r="I29" s="103">
        <v>900565.24300000002</v>
      </c>
      <c r="J29" s="77">
        <f t="shared" ref="J29" si="27">I29-H29</f>
        <v>0</v>
      </c>
      <c r="K29" s="91">
        <f t="shared" ref="K29" si="28">J29/24</f>
        <v>0</v>
      </c>
      <c r="L29" s="591" t="s">
        <v>164</v>
      </c>
    </row>
    <row r="30" spans="1:14">
      <c r="A30" s="78">
        <f t="shared" si="24"/>
        <v>24</v>
      </c>
      <c r="B30" s="74">
        <f t="shared" si="0"/>
        <v>46166</v>
      </c>
      <c r="C30" s="74">
        <f t="shared" si="2"/>
        <v>46166</v>
      </c>
      <c r="D30" s="75">
        <v>0.29166666666666702</v>
      </c>
      <c r="E30" s="74">
        <f t="shared" si="3"/>
        <v>46167</v>
      </c>
      <c r="F30" s="75">
        <v>0.29166666666666702</v>
      </c>
      <c r="G30" s="76">
        <f t="shared" si="4"/>
        <v>1</v>
      </c>
      <c r="H30" s="103">
        <f t="shared" ref="H30:H37" si="29">I29</f>
        <v>900565.24300000002</v>
      </c>
      <c r="I30" s="103">
        <v>900565.24300000002</v>
      </c>
      <c r="J30" s="77">
        <f t="shared" ref="J30" si="30">I30-H30</f>
        <v>0</v>
      </c>
      <c r="K30" s="91">
        <f t="shared" ref="K30" si="31">J30/24</f>
        <v>0</v>
      </c>
      <c r="L30" s="591" t="s">
        <v>164</v>
      </c>
    </row>
    <row r="31" spans="1:14">
      <c r="A31" s="78">
        <f t="shared" si="24"/>
        <v>25</v>
      </c>
      <c r="B31" s="74">
        <f t="shared" si="0"/>
        <v>46167</v>
      </c>
      <c r="C31" s="74">
        <f t="shared" si="2"/>
        <v>46167</v>
      </c>
      <c r="D31" s="75">
        <v>0.29166666666666702</v>
      </c>
      <c r="E31" s="74">
        <f t="shared" si="3"/>
        <v>46168</v>
      </c>
      <c r="F31" s="75">
        <v>0.29166666666666702</v>
      </c>
      <c r="G31" s="76">
        <f t="shared" si="4"/>
        <v>1</v>
      </c>
      <c r="H31" s="103">
        <f t="shared" si="29"/>
        <v>900565.24300000002</v>
      </c>
      <c r="I31" s="103">
        <v>901545.05700000003</v>
      </c>
      <c r="J31" s="77">
        <f t="shared" ref="J31" si="32">I31-H31</f>
        <v>979.81400000001304</v>
      </c>
      <c r="K31" s="91">
        <f t="shared" ref="K31" si="33">J31/24</f>
        <v>40.825583333333874</v>
      </c>
      <c r="L31" s="591"/>
    </row>
    <row r="32" spans="1:14">
      <c r="A32" s="78">
        <f t="shared" si="24"/>
        <v>26</v>
      </c>
      <c r="B32" s="74">
        <f t="shared" si="0"/>
        <v>46168</v>
      </c>
      <c r="C32" s="74">
        <f t="shared" si="2"/>
        <v>46168</v>
      </c>
      <c r="D32" s="75">
        <v>0.29166666666666702</v>
      </c>
      <c r="E32" s="74">
        <f t="shared" si="3"/>
        <v>46169</v>
      </c>
      <c r="F32" s="75">
        <v>0.29166666666666702</v>
      </c>
      <c r="G32" s="76">
        <f t="shared" si="4"/>
        <v>1</v>
      </c>
      <c r="H32" s="103">
        <f t="shared" si="29"/>
        <v>901545.05700000003</v>
      </c>
      <c r="I32" s="528">
        <v>902479.30900000001</v>
      </c>
      <c r="J32" s="77">
        <f t="shared" si="16"/>
        <v>934.25199999997858</v>
      </c>
      <c r="K32" s="91">
        <f t="shared" si="17"/>
        <v>38.927166666665777</v>
      </c>
      <c r="L32" s="527"/>
    </row>
    <row r="33" spans="1:12">
      <c r="A33" s="78">
        <f t="shared" si="24"/>
        <v>27</v>
      </c>
      <c r="B33" s="74">
        <f t="shared" si="0"/>
        <v>46169</v>
      </c>
      <c r="C33" s="74">
        <f t="shared" si="2"/>
        <v>46169</v>
      </c>
      <c r="D33" s="75">
        <v>0.29166666666666702</v>
      </c>
      <c r="E33" s="74">
        <f t="shared" si="3"/>
        <v>46170</v>
      </c>
      <c r="F33" s="75">
        <v>0.29166666666666702</v>
      </c>
      <c r="G33" s="76">
        <f t="shared" si="4"/>
        <v>1</v>
      </c>
      <c r="H33" s="103">
        <f t="shared" si="29"/>
        <v>902479.30900000001</v>
      </c>
      <c r="I33" s="528">
        <v>903803.61100000003</v>
      </c>
      <c r="J33" s="77">
        <f t="shared" ref="J33" si="34">I33-H33</f>
        <v>1324.3020000000251</v>
      </c>
      <c r="K33" s="91">
        <f t="shared" ref="K33" si="35">J33/24</f>
        <v>55.179250000001048</v>
      </c>
      <c r="L33" s="527"/>
    </row>
    <row r="34" spans="1:12">
      <c r="A34" s="78">
        <f t="shared" si="24"/>
        <v>28</v>
      </c>
      <c r="B34" s="74">
        <f t="shared" si="0"/>
        <v>46170</v>
      </c>
      <c r="C34" s="74">
        <f t="shared" si="2"/>
        <v>46170</v>
      </c>
      <c r="D34" s="75">
        <v>0.29166666666666702</v>
      </c>
      <c r="E34" s="74">
        <f t="shared" si="3"/>
        <v>46171</v>
      </c>
      <c r="F34" s="75">
        <v>0.29166666666666702</v>
      </c>
      <c r="G34" s="76">
        <f t="shared" si="4"/>
        <v>1</v>
      </c>
      <c r="H34" s="103">
        <f t="shared" si="29"/>
        <v>903803.61100000003</v>
      </c>
      <c r="I34" s="103">
        <v>904675.17099999997</v>
      </c>
      <c r="J34" s="77">
        <f t="shared" si="16"/>
        <v>871.55999999993946</v>
      </c>
      <c r="K34" s="91">
        <f t="shared" si="17"/>
        <v>36.314999999997475</v>
      </c>
      <c r="L34" s="36"/>
    </row>
    <row r="35" spans="1:12">
      <c r="A35" s="78">
        <f t="shared" si="24"/>
        <v>29</v>
      </c>
      <c r="B35" s="74">
        <f t="shared" ref="B35:B36" si="36">C35</f>
        <v>46171</v>
      </c>
      <c r="C35" s="74">
        <f t="shared" ref="C35:C36" si="37">E34</f>
        <v>46171</v>
      </c>
      <c r="D35" s="75">
        <v>0.29166666666666702</v>
      </c>
      <c r="E35" s="74">
        <f t="shared" ref="E35:E36" si="38">C35+1</f>
        <v>46172</v>
      </c>
      <c r="F35" s="75">
        <v>0.29166666666666702</v>
      </c>
      <c r="G35" s="76">
        <f t="shared" ref="G35:G36" si="39">IFERROR(((E35-C35)+(F35-D35)),"")</f>
        <v>1</v>
      </c>
      <c r="H35" s="103">
        <f t="shared" si="29"/>
        <v>904675.17099999997</v>
      </c>
      <c r="I35" s="103">
        <v>904675.17099999997</v>
      </c>
      <c r="J35" s="77">
        <f t="shared" si="16"/>
        <v>0</v>
      </c>
      <c r="K35" s="91">
        <f t="shared" si="17"/>
        <v>0</v>
      </c>
      <c r="L35" s="591" t="s">
        <v>164</v>
      </c>
    </row>
    <row r="36" spans="1:12">
      <c r="A36" s="78">
        <f t="shared" si="24"/>
        <v>30</v>
      </c>
      <c r="B36" s="74">
        <f t="shared" si="36"/>
        <v>46172</v>
      </c>
      <c r="C36" s="74">
        <f t="shared" si="37"/>
        <v>46172</v>
      </c>
      <c r="D36" s="75">
        <v>0.29166666666666702</v>
      </c>
      <c r="E36" s="74">
        <f t="shared" si="38"/>
        <v>46173</v>
      </c>
      <c r="F36" s="75">
        <v>0.29166666666666702</v>
      </c>
      <c r="G36" s="76">
        <f t="shared" si="39"/>
        <v>1</v>
      </c>
      <c r="H36" s="103">
        <f t="shared" si="29"/>
        <v>904675.17099999997</v>
      </c>
      <c r="I36" s="103">
        <v>904675.17099999997</v>
      </c>
      <c r="J36" s="77">
        <f t="shared" si="16"/>
        <v>0</v>
      </c>
      <c r="K36" s="91">
        <f t="shared" si="17"/>
        <v>0</v>
      </c>
      <c r="L36" s="591" t="s">
        <v>164</v>
      </c>
    </row>
    <row r="37" spans="1:12">
      <c r="A37" s="78">
        <f t="shared" si="24"/>
        <v>31</v>
      </c>
      <c r="B37" s="74">
        <f t="shared" ref="B37" si="40">C37</f>
        <v>46173</v>
      </c>
      <c r="C37" s="74">
        <f t="shared" ref="C37" si="41">E36</f>
        <v>46173</v>
      </c>
      <c r="D37" s="75">
        <v>0.29166666666666702</v>
      </c>
      <c r="E37" s="74">
        <f t="shared" ref="E37" si="42">C37+1</f>
        <v>46174</v>
      </c>
      <c r="F37" s="75">
        <v>0.29166666666666702</v>
      </c>
      <c r="G37" s="76">
        <f t="shared" ref="G37" si="43">IFERROR(((E37-C37)+(F37-D37)),"")</f>
        <v>1</v>
      </c>
      <c r="H37" s="103">
        <f t="shared" si="29"/>
        <v>904675.17099999997</v>
      </c>
      <c r="I37" s="103">
        <v>904675.17099999997</v>
      </c>
      <c r="J37" s="77">
        <f t="shared" ref="J37" si="44">I37-H37</f>
        <v>0</v>
      </c>
      <c r="K37" s="91">
        <f t="shared" ref="K37" si="45">J37/24</f>
        <v>0</v>
      </c>
      <c r="L37" s="591" t="s">
        <v>164</v>
      </c>
    </row>
    <row r="38" spans="1:12">
      <c r="A38" s="78"/>
      <c r="B38" s="74"/>
      <c r="C38" s="74"/>
      <c r="D38" s="75"/>
      <c r="E38" s="74"/>
      <c r="F38" s="75"/>
      <c r="G38" s="76"/>
      <c r="H38" s="103"/>
      <c r="I38" s="103"/>
      <c r="J38" s="77"/>
      <c r="K38" s="91"/>
      <c r="L38" s="36"/>
    </row>
    <row r="39" spans="1:12">
      <c r="A39" s="82" t="s">
        <v>7</v>
      </c>
      <c r="B39" s="83"/>
      <c r="C39" s="83"/>
      <c r="D39" s="83"/>
      <c r="E39" s="83"/>
      <c r="F39" s="83"/>
      <c r="G39" s="84">
        <f>SUM(G7:G38)</f>
        <v>30.583333333333336</v>
      </c>
      <c r="H39" s="85"/>
      <c r="I39" s="85"/>
      <c r="J39" s="93">
        <f>SUM(J7:J38)</f>
        <v>8916.5359999999637</v>
      </c>
      <c r="K39" s="93">
        <f>AVERAGE(K7:K38)</f>
        <v>11.984591397849412</v>
      </c>
      <c r="L39" s="94"/>
    </row>
    <row r="40" spans="1:12">
      <c r="A40" s="86" t="s">
        <v>125</v>
      </c>
      <c r="B40" s="87"/>
      <c r="C40" s="87"/>
      <c r="D40" s="87"/>
      <c r="E40" s="87"/>
      <c r="F40" s="87"/>
      <c r="G40" s="88">
        <f>G39/SUMPRODUCT((G7:G38&gt;0)*1)</f>
        <v>0.98655913978494636</v>
      </c>
      <c r="H40" s="89"/>
      <c r="I40" s="89"/>
      <c r="J40" s="89"/>
      <c r="K40" s="89">
        <f>K39/SUMPRODUCT((K7:K38&gt;0)*1)</f>
        <v>1.1984591397849411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C00-000000000000}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L37" sqref="L37"/>
    </sheetView>
  </sheetViews>
  <sheetFormatPr defaultColWidth="9.109375" defaultRowHeight="14.4"/>
  <cols>
    <col min="1" max="1" width="8.33203125" style="1" customWidth="1"/>
    <col min="2" max="2" width="13.44140625" style="1" customWidth="1"/>
    <col min="3" max="3" width="10.6640625" style="1" customWidth="1"/>
    <col min="4" max="5" width="9.109375" style="1"/>
    <col min="6" max="6" width="9.109375" style="1" customWidth="1"/>
    <col min="7" max="7" width="12.33203125" style="1" customWidth="1"/>
    <col min="8" max="8" width="14" style="1" customWidth="1"/>
    <col min="9" max="9" width="13.88671875" style="1" customWidth="1"/>
    <col min="10" max="10" width="12.6640625" style="1" customWidth="1"/>
    <col min="11" max="11" width="11.5546875" style="1" customWidth="1"/>
    <col min="12" max="12" width="33.109375" style="1" customWidth="1"/>
    <col min="13" max="16384" width="9.109375" style="1"/>
  </cols>
  <sheetData>
    <row r="1" spans="1:15">
      <c r="B1" s="6"/>
      <c r="C1" s="6" t="s">
        <v>145</v>
      </c>
      <c r="D1" s="5"/>
      <c r="E1" s="5"/>
      <c r="F1" s="5"/>
      <c r="G1" s="5"/>
      <c r="H1" s="5"/>
      <c r="I1" s="5"/>
      <c r="J1" s="5"/>
      <c r="K1" s="5"/>
      <c r="L1" s="5"/>
    </row>
    <row r="2" spans="1:15">
      <c r="B2" s="6"/>
      <c r="C2" s="6" t="s">
        <v>219</v>
      </c>
      <c r="D2" s="5"/>
      <c r="E2" s="5"/>
      <c r="F2" s="5"/>
      <c r="G2" s="5"/>
      <c r="H2" s="5"/>
      <c r="I2" s="5"/>
      <c r="J2" s="5"/>
      <c r="K2" s="5"/>
      <c r="L2" s="98" t="s">
        <v>147</v>
      </c>
    </row>
    <row r="3" spans="1:15">
      <c r="B3" s="6"/>
      <c r="C3" s="6" t="str">
        <f>'Summary sales'!A3</f>
        <v>Bulan Mei 2026</v>
      </c>
      <c r="D3" s="6"/>
      <c r="E3" s="5"/>
      <c r="F3" s="5"/>
      <c r="G3" s="5"/>
      <c r="H3" s="5"/>
      <c r="I3" s="5"/>
      <c r="J3" s="5"/>
      <c r="K3" s="5"/>
      <c r="L3" s="5"/>
    </row>
    <row r="4" spans="1:15">
      <c r="B4" s="47"/>
      <c r="C4" s="47">
        <f>'Summary sales'!A4</f>
        <v>46143</v>
      </c>
      <c r="D4" s="5"/>
      <c r="E4" s="5"/>
      <c r="F4" s="5"/>
      <c r="G4" s="5"/>
      <c r="H4" s="5"/>
      <c r="I4" s="5"/>
      <c r="J4" s="5"/>
      <c r="K4" s="5" t="s">
        <v>148</v>
      </c>
      <c r="L4" s="28">
        <f>MAX(L7:L34)</f>
        <v>0</v>
      </c>
    </row>
    <row r="5" spans="1:15" ht="15" customHeight="1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78" t="s">
        <v>152</v>
      </c>
      <c r="I5" s="778"/>
      <c r="J5" s="778" t="s">
        <v>153</v>
      </c>
      <c r="K5" s="710" t="s">
        <v>154</v>
      </c>
      <c r="L5" s="704" t="s">
        <v>155</v>
      </c>
    </row>
    <row r="6" spans="1:15" ht="33.75" customHeight="1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96" t="s">
        <v>149</v>
      </c>
      <c r="I6" s="96" t="s">
        <v>150</v>
      </c>
      <c r="J6" s="779"/>
      <c r="K6" s="711"/>
      <c r="L6" s="705"/>
    </row>
    <row r="7" spans="1:15">
      <c r="A7" s="72">
        <v>1</v>
      </c>
      <c r="B7" s="73">
        <f>C4</f>
        <v>46143</v>
      </c>
      <c r="C7" s="74">
        <f>B7</f>
        <v>46143</v>
      </c>
      <c r="D7" s="75">
        <v>0.25</v>
      </c>
      <c r="E7" s="74">
        <f>C7+1</f>
        <v>46144</v>
      </c>
      <c r="F7" s="75">
        <v>0.25</v>
      </c>
      <c r="G7" s="76">
        <f>IFERROR(((E7-C7)+(F7-D7)),"")</f>
        <v>1</v>
      </c>
      <c r="H7" s="97">
        <v>3820686.57</v>
      </c>
      <c r="I7" s="97">
        <v>3820790.4</v>
      </c>
      <c r="J7" s="97">
        <f t="shared" ref="J7:J12" si="0">I7-H7</f>
        <v>103.83000000007451</v>
      </c>
      <c r="K7" s="91">
        <f t="shared" ref="K7:K12" si="1">J7/24</f>
        <v>4.3262500000031041</v>
      </c>
      <c r="L7" s="99"/>
      <c r="N7" s="100"/>
      <c r="O7" s="4"/>
    </row>
    <row r="8" spans="1:15">
      <c r="A8" s="78">
        <f>A7+1</f>
        <v>2</v>
      </c>
      <c r="B8" s="74">
        <f>B7+1</f>
        <v>46144</v>
      </c>
      <c r="C8" s="74">
        <f>B8</f>
        <v>46144</v>
      </c>
      <c r="D8" s="75">
        <f>F7</f>
        <v>0.25</v>
      </c>
      <c r="E8" s="74">
        <f>C8+1</f>
        <v>46145</v>
      </c>
      <c r="F8" s="75">
        <f>F7</f>
        <v>0.25</v>
      </c>
      <c r="G8" s="76">
        <f>IFERROR(((E8-C8)+(F8-D8)),"")</f>
        <v>1</v>
      </c>
      <c r="H8" s="97">
        <f t="shared" ref="H8:H37" si="2">I7</f>
        <v>3820790.4</v>
      </c>
      <c r="I8" s="97">
        <v>3825219.11</v>
      </c>
      <c r="J8" s="97">
        <f t="shared" si="0"/>
        <v>4428.7099999999627</v>
      </c>
      <c r="K8" s="91">
        <f t="shared" si="1"/>
        <v>184.52958333333177</v>
      </c>
      <c r="L8" s="101"/>
      <c r="O8" s="4"/>
    </row>
    <row r="9" spans="1:15">
      <c r="A9" s="78">
        <f t="shared" ref="A9:B24" si="3">A8+1</f>
        <v>3</v>
      </c>
      <c r="B9" s="74">
        <f t="shared" si="3"/>
        <v>46145</v>
      </c>
      <c r="C9" s="74">
        <f t="shared" ref="C9:C34" si="4">B9</f>
        <v>46145</v>
      </c>
      <c r="D9" s="75">
        <f t="shared" ref="D9:D34" si="5">F8</f>
        <v>0.25</v>
      </c>
      <c r="E9" s="74">
        <f t="shared" ref="E9:E34" si="6">C9+1</f>
        <v>46146</v>
      </c>
      <c r="F9" s="75">
        <f t="shared" ref="F9:F37" si="7">F8</f>
        <v>0.25</v>
      </c>
      <c r="G9" s="76">
        <f>IFERROR(((E9-C9)+(F9-D9)),"")</f>
        <v>1</v>
      </c>
      <c r="H9" s="97">
        <f t="shared" si="2"/>
        <v>3825219.11</v>
      </c>
      <c r="I9" s="97">
        <v>3830003.92</v>
      </c>
      <c r="J9" s="97">
        <f t="shared" si="0"/>
        <v>4784.8100000000559</v>
      </c>
      <c r="K9" s="91">
        <f t="shared" si="1"/>
        <v>199.36708333333567</v>
      </c>
      <c r="L9" s="101"/>
      <c r="O9" s="4"/>
    </row>
    <row r="10" spans="1:15">
      <c r="A10" s="78">
        <f t="shared" si="3"/>
        <v>4</v>
      </c>
      <c r="B10" s="74">
        <f t="shared" si="3"/>
        <v>46146</v>
      </c>
      <c r="C10" s="74">
        <f t="shared" si="4"/>
        <v>46146</v>
      </c>
      <c r="D10" s="75">
        <f t="shared" si="5"/>
        <v>0.25</v>
      </c>
      <c r="E10" s="74">
        <f t="shared" si="6"/>
        <v>46147</v>
      </c>
      <c r="F10" s="75">
        <f t="shared" si="7"/>
        <v>0.25</v>
      </c>
      <c r="G10" s="76">
        <f t="shared" ref="G10:G34" si="8">IFERROR(((E10-C10)+(F10-D10)),"")</f>
        <v>1</v>
      </c>
      <c r="H10" s="97">
        <f t="shared" si="2"/>
        <v>3830003.92</v>
      </c>
      <c r="I10" s="97">
        <v>3836020.03</v>
      </c>
      <c r="J10" s="97">
        <f t="shared" si="0"/>
        <v>6016.1099999998696</v>
      </c>
      <c r="K10" s="91">
        <f t="shared" si="1"/>
        <v>250.67124999999456</v>
      </c>
      <c r="L10" s="101"/>
      <c r="O10" s="4"/>
    </row>
    <row r="11" spans="1:15">
      <c r="A11" s="78">
        <f t="shared" si="3"/>
        <v>5</v>
      </c>
      <c r="B11" s="74">
        <f t="shared" si="3"/>
        <v>46147</v>
      </c>
      <c r="C11" s="74">
        <f t="shared" si="4"/>
        <v>46147</v>
      </c>
      <c r="D11" s="75">
        <f t="shared" si="5"/>
        <v>0.25</v>
      </c>
      <c r="E11" s="74">
        <f t="shared" si="6"/>
        <v>46148</v>
      </c>
      <c r="F11" s="75">
        <f t="shared" si="7"/>
        <v>0.25</v>
      </c>
      <c r="G11" s="76">
        <f t="shared" si="8"/>
        <v>1</v>
      </c>
      <c r="H11" s="97">
        <f t="shared" si="2"/>
        <v>3836020.03</v>
      </c>
      <c r="I11" s="97">
        <v>3842019.71</v>
      </c>
      <c r="J11" s="97">
        <f t="shared" si="0"/>
        <v>5999.6800000001676</v>
      </c>
      <c r="K11" s="91">
        <f t="shared" si="1"/>
        <v>249.98666666667364</v>
      </c>
      <c r="L11" s="101"/>
      <c r="O11" s="4"/>
    </row>
    <row r="12" spans="1:15">
      <c r="A12" s="78">
        <f t="shared" si="3"/>
        <v>6</v>
      </c>
      <c r="B12" s="74">
        <f t="shared" si="3"/>
        <v>46148</v>
      </c>
      <c r="C12" s="74">
        <f t="shared" si="4"/>
        <v>46148</v>
      </c>
      <c r="D12" s="75">
        <f t="shared" si="5"/>
        <v>0.25</v>
      </c>
      <c r="E12" s="74">
        <f t="shared" si="6"/>
        <v>46149</v>
      </c>
      <c r="F12" s="75">
        <f t="shared" si="7"/>
        <v>0.25</v>
      </c>
      <c r="G12" s="76">
        <f t="shared" si="8"/>
        <v>1</v>
      </c>
      <c r="H12" s="97">
        <f t="shared" si="2"/>
        <v>3842019.71</v>
      </c>
      <c r="I12" s="97">
        <v>3847852.97</v>
      </c>
      <c r="J12" s="97">
        <f t="shared" si="0"/>
        <v>5833.2600000002421</v>
      </c>
      <c r="K12" s="91">
        <f t="shared" si="1"/>
        <v>243.0525000000101</v>
      </c>
      <c r="L12" s="101"/>
      <c r="O12" s="4"/>
    </row>
    <row r="13" spans="1:15">
      <c r="A13" s="78">
        <f t="shared" si="3"/>
        <v>7</v>
      </c>
      <c r="B13" s="74">
        <f t="shared" si="3"/>
        <v>46149</v>
      </c>
      <c r="C13" s="74">
        <f t="shared" si="4"/>
        <v>46149</v>
      </c>
      <c r="D13" s="75">
        <f t="shared" si="5"/>
        <v>0.25</v>
      </c>
      <c r="E13" s="74">
        <f t="shared" si="6"/>
        <v>46150</v>
      </c>
      <c r="F13" s="75">
        <f t="shared" si="7"/>
        <v>0.25</v>
      </c>
      <c r="G13" s="76">
        <f t="shared" si="8"/>
        <v>1</v>
      </c>
      <c r="H13" s="97">
        <f t="shared" si="2"/>
        <v>3847852.97</v>
      </c>
      <c r="I13" s="97">
        <v>3854702.28</v>
      </c>
      <c r="J13" s="97">
        <f t="shared" ref="J13" si="9">I13-H13</f>
        <v>6849.3099999995902</v>
      </c>
      <c r="K13" s="91">
        <f t="shared" ref="K13" si="10">J13/24</f>
        <v>285.38791666664957</v>
      </c>
      <c r="L13" s="101"/>
      <c r="O13" s="4"/>
    </row>
    <row r="14" spans="1:15">
      <c r="A14" s="78">
        <f t="shared" si="3"/>
        <v>8</v>
      </c>
      <c r="B14" s="74">
        <f t="shared" si="3"/>
        <v>46150</v>
      </c>
      <c r="C14" s="74">
        <f t="shared" si="4"/>
        <v>46150</v>
      </c>
      <c r="D14" s="75">
        <f t="shared" si="5"/>
        <v>0.25</v>
      </c>
      <c r="E14" s="74">
        <f t="shared" si="6"/>
        <v>46151</v>
      </c>
      <c r="F14" s="75">
        <f t="shared" si="7"/>
        <v>0.25</v>
      </c>
      <c r="G14" s="76">
        <f t="shared" si="8"/>
        <v>1</v>
      </c>
      <c r="H14" s="97">
        <f t="shared" si="2"/>
        <v>3854702.28</v>
      </c>
      <c r="I14" s="97">
        <v>3861822.57</v>
      </c>
      <c r="J14" s="97">
        <f t="shared" ref="J14" si="11">I14-H14</f>
        <v>7120.2900000000373</v>
      </c>
      <c r="K14" s="91">
        <f t="shared" ref="K14" si="12">J14/24</f>
        <v>296.67875000000157</v>
      </c>
      <c r="L14" s="101"/>
      <c r="O14" s="4"/>
    </row>
    <row r="15" spans="1:15">
      <c r="A15" s="78">
        <f t="shared" si="3"/>
        <v>9</v>
      </c>
      <c r="B15" s="74">
        <f t="shared" si="3"/>
        <v>46151</v>
      </c>
      <c r="C15" s="74">
        <f t="shared" si="4"/>
        <v>46151</v>
      </c>
      <c r="D15" s="75">
        <f t="shared" si="5"/>
        <v>0.25</v>
      </c>
      <c r="E15" s="74">
        <f t="shared" si="6"/>
        <v>46152</v>
      </c>
      <c r="F15" s="75">
        <f t="shared" si="7"/>
        <v>0.25</v>
      </c>
      <c r="G15" s="76">
        <f t="shared" si="8"/>
        <v>1</v>
      </c>
      <c r="H15" s="97">
        <f t="shared" si="2"/>
        <v>3861822.57</v>
      </c>
      <c r="I15" s="102">
        <v>3867009.91</v>
      </c>
      <c r="J15" s="97">
        <f t="shared" ref="J15:J36" si="13">I15-H15</f>
        <v>5187.3400000003166</v>
      </c>
      <c r="K15" s="91">
        <f t="shared" ref="K15:K36" si="14">J15/24</f>
        <v>216.13916666667987</v>
      </c>
      <c r="L15" s="101"/>
    </row>
    <row r="16" spans="1:15">
      <c r="A16" s="78">
        <f t="shared" si="3"/>
        <v>10</v>
      </c>
      <c r="B16" s="74">
        <f t="shared" si="3"/>
        <v>46152</v>
      </c>
      <c r="C16" s="74">
        <f t="shared" si="4"/>
        <v>46152</v>
      </c>
      <c r="D16" s="75">
        <f t="shared" si="5"/>
        <v>0.25</v>
      </c>
      <c r="E16" s="74">
        <f t="shared" si="6"/>
        <v>46153</v>
      </c>
      <c r="F16" s="75">
        <f t="shared" si="7"/>
        <v>0.25</v>
      </c>
      <c r="G16" s="76">
        <f t="shared" si="8"/>
        <v>1</v>
      </c>
      <c r="H16" s="97">
        <f t="shared" si="2"/>
        <v>3867009.91</v>
      </c>
      <c r="I16" s="102">
        <v>3872081.67</v>
      </c>
      <c r="J16" s="97">
        <f t="shared" si="13"/>
        <v>5071.7599999997765</v>
      </c>
      <c r="K16" s="91">
        <f t="shared" si="14"/>
        <v>211.32333333332403</v>
      </c>
      <c r="L16" s="101"/>
    </row>
    <row r="17" spans="1:16">
      <c r="A17" s="78">
        <f t="shared" si="3"/>
        <v>11</v>
      </c>
      <c r="B17" s="74">
        <f t="shared" si="3"/>
        <v>46153</v>
      </c>
      <c r="C17" s="74">
        <f t="shared" si="4"/>
        <v>46153</v>
      </c>
      <c r="D17" s="75">
        <f t="shared" si="5"/>
        <v>0.25</v>
      </c>
      <c r="E17" s="74">
        <f t="shared" si="6"/>
        <v>46154</v>
      </c>
      <c r="F17" s="75">
        <f t="shared" si="7"/>
        <v>0.25</v>
      </c>
      <c r="G17" s="76">
        <f t="shared" si="8"/>
        <v>1</v>
      </c>
      <c r="H17" s="97">
        <f t="shared" si="2"/>
        <v>3872081.67</v>
      </c>
      <c r="I17" s="97">
        <v>3878017.21</v>
      </c>
      <c r="J17" s="97">
        <f t="shared" si="13"/>
        <v>5935.5400000000373</v>
      </c>
      <c r="K17" s="91">
        <f t="shared" si="14"/>
        <v>247.31416666666823</v>
      </c>
      <c r="L17" s="101"/>
    </row>
    <row r="18" spans="1:16">
      <c r="A18" s="78">
        <f t="shared" si="3"/>
        <v>12</v>
      </c>
      <c r="B18" s="74">
        <f t="shared" si="3"/>
        <v>46154</v>
      </c>
      <c r="C18" s="74">
        <f t="shared" si="4"/>
        <v>46154</v>
      </c>
      <c r="D18" s="75">
        <f t="shared" si="5"/>
        <v>0.25</v>
      </c>
      <c r="E18" s="74">
        <f t="shared" si="6"/>
        <v>46155</v>
      </c>
      <c r="F18" s="75">
        <f t="shared" si="7"/>
        <v>0.25</v>
      </c>
      <c r="G18" s="76">
        <f t="shared" si="8"/>
        <v>1</v>
      </c>
      <c r="H18" s="97">
        <f t="shared" si="2"/>
        <v>3878017.21</v>
      </c>
      <c r="I18" s="97">
        <v>3882970.19</v>
      </c>
      <c r="J18" s="97">
        <f t="shared" si="13"/>
        <v>4952.9799999999814</v>
      </c>
      <c r="K18" s="91">
        <f t="shared" si="14"/>
        <v>206.3741666666659</v>
      </c>
      <c r="L18" s="101"/>
    </row>
    <row r="19" spans="1:16">
      <c r="A19" s="78">
        <f t="shared" si="3"/>
        <v>13</v>
      </c>
      <c r="B19" s="74">
        <f t="shared" si="3"/>
        <v>46155</v>
      </c>
      <c r="C19" s="74">
        <f t="shared" si="4"/>
        <v>46155</v>
      </c>
      <c r="D19" s="75">
        <f t="shared" si="5"/>
        <v>0.25</v>
      </c>
      <c r="E19" s="74">
        <f t="shared" si="6"/>
        <v>46156</v>
      </c>
      <c r="F19" s="75">
        <f t="shared" si="7"/>
        <v>0.25</v>
      </c>
      <c r="G19" s="76">
        <f t="shared" si="8"/>
        <v>1</v>
      </c>
      <c r="H19" s="97">
        <f t="shared" si="2"/>
        <v>3882970.19</v>
      </c>
      <c r="I19" s="97">
        <v>3886388.47</v>
      </c>
      <c r="J19" s="97">
        <f t="shared" si="13"/>
        <v>3418.2800000002608</v>
      </c>
      <c r="K19" s="91">
        <f t="shared" si="14"/>
        <v>142.4283333333442</v>
      </c>
      <c r="L19" s="101"/>
    </row>
    <row r="20" spans="1:16">
      <c r="A20" s="78">
        <f t="shared" si="3"/>
        <v>14</v>
      </c>
      <c r="B20" s="74">
        <f t="shared" si="3"/>
        <v>46156</v>
      </c>
      <c r="C20" s="74">
        <f t="shared" si="4"/>
        <v>46156</v>
      </c>
      <c r="D20" s="75">
        <f t="shared" si="5"/>
        <v>0.25</v>
      </c>
      <c r="E20" s="74">
        <f t="shared" si="6"/>
        <v>46157</v>
      </c>
      <c r="F20" s="75">
        <f t="shared" si="7"/>
        <v>0.25</v>
      </c>
      <c r="G20" s="76">
        <f t="shared" si="8"/>
        <v>1</v>
      </c>
      <c r="H20" s="97">
        <f t="shared" si="2"/>
        <v>3886388.47</v>
      </c>
      <c r="I20" s="97">
        <v>3886506.39</v>
      </c>
      <c r="J20" s="97">
        <f t="shared" si="13"/>
        <v>117.91999999992549</v>
      </c>
      <c r="K20" s="91">
        <f t="shared" si="14"/>
        <v>4.9133333333302289</v>
      </c>
      <c r="L20" s="101"/>
    </row>
    <row r="21" spans="1:16">
      <c r="A21" s="78">
        <f t="shared" si="3"/>
        <v>15</v>
      </c>
      <c r="B21" s="74">
        <f t="shared" si="3"/>
        <v>46157</v>
      </c>
      <c r="C21" s="74">
        <f t="shared" si="4"/>
        <v>46157</v>
      </c>
      <c r="D21" s="75">
        <f t="shared" si="5"/>
        <v>0.25</v>
      </c>
      <c r="E21" s="74">
        <f t="shared" si="6"/>
        <v>46158</v>
      </c>
      <c r="F21" s="75">
        <f t="shared" si="7"/>
        <v>0.25</v>
      </c>
      <c r="G21" s="76">
        <f t="shared" si="8"/>
        <v>1</v>
      </c>
      <c r="H21" s="97">
        <f t="shared" si="2"/>
        <v>3886506.39</v>
      </c>
      <c r="I21" s="97">
        <v>3892732.19</v>
      </c>
      <c r="J21" s="97">
        <f t="shared" si="13"/>
        <v>6225.7999999998137</v>
      </c>
      <c r="K21" s="91">
        <f t="shared" si="14"/>
        <v>259.40833333332557</v>
      </c>
      <c r="L21" s="101"/>
    </row>
    <row r="22" spans="1:16">
      <c r="A22" s="78">
        <f t="shared" si="3"/>
        <v>16</v>
      </c>
      <c r="B22" s="74">
        <f t="shared" si="3"/>
        <v>46158</v>
      </c>
      <c r="C22" s="74">
        <f t="shared" si="4"/>
        <v>46158</v>
      </c>
      <c r="D22" s="75">
        <f t="shared" si="5"/>
        <v>0.25</v>
      </c>
      <c r="E22" s="74">
        <f t="shared" si="6"/>
        <v>46159</v>
      </c>
      <c r="F22" s="75">
        <f t="shared" si="7"/>
        <v>0.25</v>
      </c>
      <c r="G22" s="76">
        <f t="shared" si="8"/>
        <v>1</v>
      </c>
      <c r="H22" s="97">
        <f t="shared" si="2"/>
        <v>3892732.19</v>
      </c>
      <c r="I22" s="97">
        <v>3897252.12</v>
      </c>
      <c r="J22" s="97">
        <f t="shared" si="13"/>
        <v>4519.9300000001676</v>
      </c>
      <c r="K22" s="91">
        <f t="shared" si="14"/>
        <v>188.33041666667364</v>
      </c>
      <c r="L22" s="101"/>
    </row>
    <row r="23" spans="1:16">
      <c r="A23" s="78">
        <f t="shared" si="3"/>
        <v>17</v>
      </c>
      <c r="B23" s="74">
        <f t="shared" si="3"/>
        <v>46159</v>
      </c>
      <c r="C23" s="74">
        <f t="shared" si="4"/>
        <v>46159</v>
      </c>
      <c r="D23" s="75">
        <f t="shared" si="5"/>
        <v>0.25</v>
      </c>
      <c r="E23" s="74">
        <f t="shared" si="6"/>
        <v>46160</v>
      </c>
      <c r="F23" s="75">
        <f t="shared" si="7"/>
        <v>0.25</v>
      </c>
      <c r="G23" s="76">
        <f t="shared" si="8"/>
        <v>1</v>
      </c>
      <c r="H23" s="97">
        <f t="shared" si="2"/>
        <v>3897252.12</v>
      </c>
      <c r="I23" s="97">
        <v>3902500.56</v>
      </c>
      <c r="J23" s="97">
        <f t="shared" si="13"/>
        <v>5248.4399999999441</v>
      </c>
      <c r="K23" s="91">
        <f t="shared" si="14"/>
        <v>218.68499999999767</v>
      </c>
      <c r="L23" s="101"/>
    </row>
    <row r="24" spans="1:16">
      <c r="A24" s="78">
        <f t="shared" si="3"/>
        <v>18</v>
      </c>
      <c r="B24" s="74">
        <f t="shared" si="3"/>
        <v>46160</v>
      </c>
      <c r="C24" s="74">
        <f t="shared" si="4"/>
        <v>46160</v>
      </c>
      <c r="D24" s="75">
        <f t="shared" si="5"/>
        <v>0.25</v>
      </c>
      <c r="E24" s="74">
        <f t="shared" si="6"/>
        <v>46161</v>
      </c>
      <c r="F24" s="75">
        <f t="shared" si="7"/>
        <v>0.25</v>
      </c>
      <c r="G24" s="76">
        <f t="shared" si="8"/>
        <v>1</v>
      </c>
      <c r="H24" s="97">
        <f t="shared" si="2"/>
        <v>3902500.56</v>
      </c>
      <c r="I24" s="97">
        <v>3908150.51</v>
      </c>
      <c r="J24" s="97">
        <f t="shared" si="13"/>
        <v>5649.9499999997206</v>
      </c>
      <c r="K24" s="91">
        <f t="shared" si="14"/>
        <v>235.4145833333217</v>
      </c>
      <c r="L24" s="101"/>
    </row>
    <row r="25" spans="1:16">
      <c r="A25" s="78">
        <f t="shared" ref="A25:B34" si="15">A24+1</f>
        <v>19</v>
      </c>
      <c r="B25" s="74">
        <f>B24+1</f>
        <v>46161</v>
      </c>
      <c r="C25" s="74">
        <f t="shared" si="4"/>
        <v>46161</v>
      </c>
      <c r="D25" s="75">
        <f t="shared" si="5"/>
        <v>0.25</v>
      </c>
      <c r="E25" s="74">
        <f t="shared" si="6"/>
        <v>46162</v>
      </c>
      <c r="F25" s="75">
        <f t="shared" si="7"/>
        <v>0.25</v>
      </c>
      <c r="G25" s="76">
        <f t="shared" si="8"/>
        <v>1</v>
      </c>
      <c r="H25" s="97">
        <f t="shared" si="2"/>
        <v>3908150.51</v>
      </c>
      <c r="I25" s="97">
        <v>3914118.92</v>
      </c>
      <c r="J25" s="97">
        <f t="shared" si="13"/>
        <v>5968.410000000149</v>
      </c>
      <c r="K25" s="91">
        <f t="shared" si="14"/>
        <v>248.6837500000062</v>
      </c>
      <c r="L25" s="101"/>
    </row>
    <row r="26" spans="1:16">
      <c r="A26" s="78">
        <f t="shared" si="15"/>
        <v>20</v>
      </c>
      <c r="B26" s="74">
        <f>B25+1</f>
        <v>46162</v>
      </c>
      <c r="C26" s="74">
        <f t="shared" si="4"/>
        <v>46162</v>
      </c>
      <c r="D26" s="75">
        <f t="shared" si="5"/>
        <v>0.25</v>
      </c>
      <c r="E26" s="74">
        <f t="shared" si="6"/>
        <v>46163</v>
      </c>
      <c r="F26" s="75">
        <f t="shared" si="7"/>
        <v>0.25</v>
      </c>
      <c r="G26" s="76">
        <f t="shared" si="8"/>
        <v>1</v>
      </c>
      <c r="H26" s="97">
        <f t="shared" si="2"/>
        <v>3914118.92</v>
      </c>
      <c r="I26" s="97">
        <v>3920282.11</v>
      </c>
      <c r="J26" s="97">
        <f t="shared" si="13"/>
        <v>6163.1899999999441</v>
      </c>
      <c r="K26" s="91">
        <f t="shared" si="14"/>
        <v>256.79958333333099</v>
      </c>
      <c r="L26" s="101"/>
    </row>
    <row r="27" spans="1:16">
      <c r="A27" s="78">
        <f t="shared" si="15"/>
        <v>21</v>
      </c>
      <c r="B27" s="74">
        <f>B26+1</f>
        <v>46163</v>
      </c>
      <c r="C27" s="74">
        <f t="shared" si="4"/>
        <v>46163</v>
      </c>
      <c r="D27" s="75">
        <f t="shared" si="5"/>
        <v>0.25</v>
      </c>
      <c r="E27" s="74">
        <f t="shared" si="6"/>
        <v>46164</v>
      </c>
      <c r="F27" s="75">
        <f t="shared" si="7"/>
        <v>0.25</v>
      </c>
      <c r="G27" s="76">
        <f t="shared" si="8"/>
        <v>1</v>
      </c>
      <c r="H27" s="97">
        <f t="shared" si="2"/>
        <v>3920282.11</v>
      </c>
      <c r="I27" s="97">
        <v>3926041.87</v>
      </c>
      <c r="J27" s="97">
        <f t="shared" si="13"/>
        <v>5759.7600000002421</v>
      </c>
      <c r="K27" s="91">
        <f t="shared" si="14"/>
        <v>239.9900000000101</v>
      </c>
      <c r="L27" s="101"/>
    </row>
    <row r="28" spans="1:16">
      <c r="A28" s="78">
        <f t="shared" si="15"/>
        <v>22</v>
      </c>
      <c r="B28" s="74">
        <f t="shared" si="15"/>
        <v>46164</v>
      </c>
      <c r="C28" s="74">
        <f t="shared" si="4"/>
        <v>46164</v>
      </c>
      <c r="D28" s="75">
        <f t="shared" si="5"/>
        <v>0.25</v>
      </c>
      <c r="E28" s="74">
        <f t="shared" si="6"/>
        <v>46165</v>
      </c>
      <c r="F28" s="75">
        <f t="shared" si="7"/>
        <v>0.25</v>
      </c>
      <c r="G28" s="76">
        <f t="shared" si="8"/>
        <v>1</v>
      </c>
      <c r="H28" s="97">
        <f t="shared" si="2"/>
        <v>3926041.87</v>
      </c>
      <c r="I28" s="97">
        <v>3931348.41</v>
      </c>
      <c r="J28" s="97">
        <f t="shared" si="13"/>
        <v>5306.5400000000373</v>
      </c>
      <c r="K28" s="91">
        <f t="shared" si="14"/>
        <v>221.10583333333489</v>
      </c>
      <c r="L28" s="101"/>
      <c r="M28" s="46"/>
      <c r="N28" s="100"/>
    </row>
    <row r="29" spans="1:16">
      <c r="A29" s="78">
        <f t="shared" si="15"/>
        <v>23</v>
      </c>
      <c r="B29" s="74">
        <f t="shared" si="15"/>
        <v>46165</v>
      </c>
      <c r="C29" s="74">
        <f t="shared" si="4"/>
        <v>46165</v>
      </c>
      <c r="D29" s="75">
        <f t="shared" si="5"/>
        <v>0.25</v>
      </c>
      <c r="E29" s="74">
        <f t="shared" si="6"/>
        <v>46166</v>
      </c>
      <c r="F29" s="75">
        <f t="shared" si="7"/>
        <v>0.25</v>
      </c>
      <c r="G29" s="76">
        <f t="shared" si="8"/>
        <v>1</v>
      </c>
      <c r="H29" s="97">
        <f t="shared" si="2"/>
        <v>3931348.41</v>
      </c>
      <c r="I29" s="97">
        <v>3935741.86</v>
      </c>
      <c r="J29" s="97">
        <f t="shared" si="13"/>
        <v>4393.4499999997206</v>
      </c>
      <c r="K29" s="91">
        <f t="shared" si="14"/>
        <v>183.06041666665502</v>
      </c>
      <c r="L29" s="101"/>
      <c r="M29" s="46"/>
      <c r="N29" s="100"/>
    </row>
    <row r="30" spans="1:16">
      <c r="A30" s="78">
        <f t="shared" si="15"/>
        <v>24</v>
      </c>
      <c r="B30" s="74">
        <f t="shared" si="15"/>
        <v>46166</v>
      </c>
      <c r="C30" s="74">
        <f t="shared" si="4"/>
        <v>46166</v>
      </c>
      <c r="D30" s="75">
        <f t="shared" si="5"/>
        <v>0.25</v>
      </c>
      <c r="E30" s="74">
        <f t="shared" si="6"/>
        <v>46167</v>
      </c>
      <c r="F30" s="75">
        <f t="shared" si="7"/>
        <v>0.25</v>
      </c>
      <c r="G30" s="76">
        <f t="shared" si="8"/>
        <v>1</v>
      </c>
      <c r="H30" s="97">
        <f t="shared" si="2"/>
        <v>3935741.86</v>
      </c>
      <c r="I30" s="97">
        <v>3940376.46</v>
      </c>
      <c r="J30" s="97">
        <f t="shared" si="13"/>
        <v>4634.6000000000931</v>
      </c>
      <c r="K30" s="91">
        <f t="shared" si="14"/>
        <v>193.10833333333721</v>
      </c>
      <c r="L30" s="101"/>
      <c r="M30" s="46"/>
      <c r="N30" s="100"/>
    </row>
    <row r="31" spans="1:16">
      <c r="A31" s="78">
        <f t="shared" si="15"/>
        <v>25</v>
      </c>
      <c r="B31" s="74">
        <f t="shared" si="15"/>
        <v>46167</v>
      </c>
      <c r="C31" s="74">
        <f t="shared" si="4"/>
        <v>46167</v>
      </c>
      <c r="D31" s="75">
        <f t="shared" si="5"/>
        <v>0.25</v>
      </c>
      <c r="E31" s="74">
        <f t="shared" si="6"/>
        <v>46168</v>
      </c>
      <c r="F31" s="75">
        <f t="shared" si="7"/>
        <v>0.25</v>
      </c>
      <c r="G31" s="76">
        <f t="shared" si="8"/>
        <v>1</v>
      </c>
      <c r="H31" s="97">
        <f t="shared" si="2"/>
        <v>3940376.46</v>
      </c>
      <c r="I31" s="97">
        <v>3946421.49</v>
      </c>
      <c r="J31" s="97">
        <f t="shared" si="13"/>
        <v>6045.0300000002608</v>
      </c>
      <c r="K31" s="91">
        <f t="shared" si="14"/>
        <v>251.87625000001086</v>
      </c>
      <c r="L31" s="101"/>
      <c r="M31" s="46"/>
      <c r="N31" s="100"/>
      <c r="P31" s="46"/>
    </row>
    <row r="32" spans="1:16">
      <c r="A32" s="78">
        <f t="shared" si="15"/>
        <v>26</v>
      </c>
      <c r="B32" s="74">
        <f t="shared" si="15"/>
        <v>46168</v>
      </c>
      <c r="C32" s="74">
        <f t="shared" si="4"/>
        <v>46168</v>
      </c>
      <c r="D32" s="75">
        <f t="shared" si="5"/>
        <v>0.25</v>
      </c>
      <c r="E32" s="74">
        <f t="shared" si="6"/>
        <v>46169</v>
      </c>
      <c r="F32" s="75">
        <f t="shared" si="7"/>
        <v>0.25</v>
      </c>
      <c r="G32" s="76">
        <f t="shared" si="8"/>
        <v>1</v>
      </c>
      <c r="H32" s="97">
        <f t="shared" si="2"/>
        <v>3946421.49</v>
      </c>
      <c r="I32" s="97">
        <v>3950146.51</v>
      </c>
      <c r="J32" s="97">
        <f t="shared" si="13"/>
        <v>3725.019999999553</v>
      </c>
      <c r="K32" s="91">
        <f t="shared" si="14"/>
        <v>155.20916666664803</v>
      </c>
      <c r="L32" s="101"/>
      <c r="N32" s="100"/>
    </row>
    <row r="33" spans="1:14">
      <c r="A33" s="78">
        <f t="shared" si="15"/>
        <v>27</v>
      </c>
      <c r="B33" s="74">
        <f t="shared" si="15"/>
        <v>46169</v>
      </c>
      <c r="C33" s="74">
        <f t="shared" si="4"/>
        <v>46169</v>
      </c>
      <c r="D33" s="75">
        <f t="shared" si="5"/>
        <v>0.25</v>
      </c>
      <c r="E33" s="74">
        <f t="shared" si="6"/>
        <v>46170</v>
      </c>
      <c r="F33" s="75">
        <f t="shared" si="7"/>
        <v>0.25</v>
      </c>
      <c r="G33" s="76">
        <f t="shared" si="8"/>
        <v>1</v>
      </c>
      <c r="H33" s="97">
        <f t="shared" si="2"/>
        <v>3950146.51</v>
      </c>
      <c r="I33" s="97">
        <v>3950221.09</v>
      </c>
      <c r="J33" s="97">
        <f t="shared" si="13"/>
        <v>74.580000000074506</v>
      </c>
      <c r="K33" s="91">
        <f t="shared" si="14"/>
        <v>3.1075000000031046</v>
      </c>
      <c r="L33" s="101"/>
      <c r="N33" s="100"/>
    </row>
    <row r="34" spans="1:14">
      <c r="A34" s="78">
        <f t="shared" si="15"/>
        <v>28</v>
      </c>
      <c r="B34" s="74">
        <f t="shared" si="15"/>
        <v>46170</v>
      </c>
      <c r="C34" s="74">
        <f t="shared" si="4"/>
        <v>46170</v>
      </c>
      <c r="D34" s="75">
        <f t="shared" si="5"/>
        <v>0.25</v>
      </c>
      <c r="E34" s="74">
        <f t="shared" si="6"/>
        <v>46171</v>
      </c>
      <c r="F34" s="75">
        <f t="shared" si="7"/>
        <v>0.25</v>
      </c>
      <c r="G34" s="76">
        <f t="shared" si="8"/>
        <v>1</v>
      </c>
      <c r="H34" s="97">
        <f t="shared" si="2"/>
        <v>3950221.09</v>
      </c>
      <c r="I34" s="97">
        <v>3955821.46</v>
      </c>
      <c r="J34" s="97">
        <f t="shared" si="13"/>
        <v>5600.3700000001118</v>
      </c>
      <c r="K34" s="91">
        <f t="shared" si="14"/>
        <v>233.34875000000466</v>
      </c>
      <c r="L34" s="101"/>
    </row>
    <row r="35" spans="1:14">
      <c r="A35" s="78">
        <f t="shared" ref="A35:B35" si="16">A34+1</f>
        <v>29</v>
      </c>
      <c r="B35" s="74">
        <f t="shared" si="16"/>
        <v>46171</v>
      </c>
      <c r="C35" s="74">
        <f t="shared" ref="C35:C36" si="17">B35</f>
        <v>46171</v>
      </c>
      <c r="D35" s="75">
        <f t="shared" ref="D35:D36" si="18">F34</f>
        <v>0.25</v>
      </c>
      <c r="E35" s="74">
        <f t="shared" ref="E35:E36" si="19">C35+1</f>
        <v>46172</v>
      </c>
      <c r="F35" s="75">
        <f t="shared" si="7"/>
        <v>0.25</v>
      </c>
      <c r="G35" s="76">
        <f t="shared" ref="G35:G36" si="20">IFERROR(((E35-C35)+(F35-D35)),"")</f>
        <v>1</v>
      </c>
      <c r="H35" s="97">
        <f t="shared" si="2"/>
        <v>3955821.46</v>
      </c>
      <c r="I35" s="97">
        <v>3961058.9</v>
      </c>
      <c r="J35" s="97">
        <f t="shared" si="13"/>
        <v>5237.4399999999441</v>
      </c>
      <c r="K35" s="91">
        <f t="shared" si="14"/>
        <v>218.22666666666433</v>
      </c>
      <c r="L35" s="101"/>
    </row>
    <row r="36" spans="1:14">
      <c r="A36" s="78">
        <f t="shared" ref="A36:B37" si="21">A35+1</f>
        <v>30</v>
      </c>
      <c r="B36" s="74">
        <f t="shared" si="21"/>
        <v>46172</v>
      </c>
      <c r="C36" s="74">
        <f t="shared" si="17"/>
        <v>46172</v>
      </c>
      <c r="D36" s="75">
        <f t="shared" si="18"/>
        <v>0.25</v>
      </c>
      <c r="E36" s="74">
        <f t="shared" si="19"/>
        <v>46173</v>
      </c>
      <c r="F36" s="75">
        <f t="shared" si="7"/>
        <v>0.25</v>
      </c>
      <c r="G36" s="76">
        <f t="shared" si="20"/>
        <v>1</v>
      </c>
      <c r="H36" s="97">
        <f t="shared" si="2"/>
        <v>3961058.9</v>
      </c>
      <c r="I36" s="97">
        <v>3964031.22</v>
      </c>
      <c r="J36" s="97">
        <f t="shared" si="13"/>
        <v>2972.320000000298</v>
      </c>
      <c r="K36" s="91">
        <f t="shared" si="14"/>
        <v>123.84666666667908</v>
      </c>
      <c r="L36" s="101"/>
    </row>
    <row r="37" spans="1:14">
      <c r="A37" s="78">
        <f t="shared" si="21"/>
        <v>31</v>
      </c>
      <c r="B37" s="74">
        <f t="shared" si="21"/>
        <v>46173</v>
      </c>
      <c r="C37" s="74">
        <f t="shared" ref="C37" si="22">B37</f>
        <v>46173</v>
      </c>
      <c r="D37" s="75">
        <f t="shared" ref="D37" si="23">F36</f>
        <v>0.25</v>
      </c>
      <c r="E37" s="74">
        <f t="shared" ref="E37" si="24">C37+1</f>
        <v>46174</v>
      </c>
      <c r="F37" s="75">
        <f t="shared" si="7"/>
        <v>0.25</v>
      </c>
      <c r="G37" s="76">
        <f t="shared" ref="G37" si="25">IFERROR(((E37-C37)+(F37-D37)),"")</f>
        <v>1</v>
      </c>
      <c r="H37" s="97">
        <f t="shared" si="2"/>
        <v>3964031.22</v>
      </c>
      <c r="I37" s="97">
        <v>3964031.22</v>
      </c>
      <c r="J37" s="97">
        <f t="shared" ref="J37" si="26">I37-H37</f>
        <v>0</v>
      </c>
      <c r="K37" s="91">
        <f t="shared" ref="K37" si="27">J37/24</f>
        <v>0</v>
      </c>
      <c r="L37" s="615" t="s">
        <v>247</v>
      </c>
    </row>
    <row r="38" spans="1:14">
      <c r="A38" s="78"/>
      <c r="B38" s="74"/>
      <c r="C38" s="74"/>
      <c r="D38" s="75"/>
      <c r="E38" s="74"/>
      <c r="F38" s="75"/>
      <c r="G38" s="76"/>
      <c r="H38" s="77"/>
      <c r="I38" s="77"/>
      <c r="J38" s="77"/>
      <c r="K38" s="91"/>
      <c r="L38" s="101"/>
    </row>
    <row r="39" spans="1:14">
      <c r="A39" s="82" t="s">
        <v>7</v>
      </c>
      <c r="B39" s="83"/>
      <c r="C39" s="83"/>
      <c r="D39" s="83"/>
      <c r="E39" s="83"/>
      <c r="F39" s="83"/>
      <c r="G39" s="84">
        <f>SUM(G7:G34)</f>
        <v>28</v>
      </c>
      <c r="H39" s="85"/>
      <c r="I39" s="85"/>
      <c r="J39" s="93">
        <f>SUM(J7:J38)</f>
        <v>143344.65000000037</v>
      </c>
      <c r="K39" s="93">
        <f>AVERAGE(K7:K34)</f>
        <v>201.093586309524</v>
      </c>
      <c r="L39" s="94"/>
    </row>
    <row r="40" spans="1:14">
      <c r="A40" s="86" t="s">
        <v>125</v>
      </c>
      <c r="B40" s="87"/>
      <c r="C40" s="87"/>
      <c r="D40" s="87"/>
      <c r="E40" s="87"/>
      <c r="F40" s="87"/>
      <c r="G40" s="88">
        <f>G39/SUMPRODUCT((G7:G34&gt;0)*1)</f>
        <v>1</v>
      </c>
      <c r="H40" s="89"/>
      <c r="I40" s="89"/>
      <c r="J40" s="89"/>
      <c r="K40" s="89">
        <f>K39/SUMPRODUCT((K7:K34&gt;0)*1)</f>
        <v>7.1819137967687139</v>
      </c>
      <c r="L40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D00-000000000000}"/>
  </hyperlinks>
  <pageMargins left="0.7" right="0.7" top="0.75" bottom="0.75" header="0.3" footer="0.3"/>
  <pageSetup paperSize="9" orientation="portrait" horizontalDpi="360" verticalDpi="36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19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6" width="9.109375" style="1"/>
    <col min="7" max="7" width="13.6640625" style="1" customWidth="1"/>
    <col min="8" max="9" width="13.88671875" style="69" customWidth="1"/>
    <col min="10" max="10" width="13.88671875" style="1" customWidth="1"/>
    <col min="11" max="11" width="9.109375" style="1"/>
    <col min="12" max="12" width="31.109375" style="1" customWidth="1"/>
    <col min="13" max="16384" width="9.109375" style="1"/>
  </cols>
  <sheetData>
    <row r="1" spans="1:12">
      <c r="B1" s="5"/>
      <c r="C1" s="6" t="s">
        <v>145</v>
      </c>
      <c r="D1" s="5"/>
      <c r="E1" s="5"/>
      <c r="F1" s="5"/>
      <c r="G1" s="5"/>
      <c r="H1" s="70"/>
      <c r="I1" s="70"/>
      <c r="J1" s="5"/>
      <c r="K1" s="5"/>
      <c r="L1" s="5"/>
    </row>
    <row r="2" spans="1:12">
      <c r="B2" s="5"/>
      <c r="C2" s="6" t="s">
        <v>220</v>
      </c>
      <c r="D2" s="5"/>
      <c r="E2" s="5"/>
      <c r="F2" s="5"/>
      <c r="G2" s="5"/>
      <c r="H2" s="70"/>
      <c r="I2" s="70"/>
      <c r="J2" s="5"/>
      <c r="K2" s="5"/>
      <c r="L2" s="90" t="s">
        <v>147</v>
      </c>
    </row>
    <row r="3" spans="1:12">
      <c r="B3" s="5"/>
      <c r="C3" s="6" t="str">
        <f>'Summary sales'!A3</f>
        <v>Bulan Mei 2026</v>
      </c>
      <c r="D3" s="5"/>
      <c r="E3" s="5"/>
      <c r="F3" s="5"/>
      <c r="G3" s="5"/>
      <c r="H3" s="70"/>
      <c r="I3" s="70"/>
      <c r="J3" s="5"/>
      <c r="K3" s="5"/>
      <c r="L3" s="5"/>
    </row>
    <row r="4" spans="1:12">
      <c r="B4" s="8"/>
      <c r="C4" s="47">
        <f>'Summary sales'!A4</f>
        <v>46143</v>
      </c>
      <c r="D4" s="5"/>
      <c r="E4" s="5"/>
      <c r="F4" s="5"/>
      <c r="G4" s="5"/>
      <c r="H4" s="70"/>
      <c r="I4" s="70"/>
      <c r="J4" s="5" t="s">
        <v>148</v>
      </c>
      <c r="K4" s="28">
        <f>MAX(K7:K16)</f>
        <v>0</v>
      </c>
      <c r="L4" s="5"/>
    </row>
    <row r="5" spans="1:12">
      <c r="A5" s="707" t="s">
        <v>107</v>
      </c>
      <c r="B5" s="706" t="s">
        <v>108</v>
      </c>
      <c r="C5" s="706" t="s">
        <v>149</v>
      </c>
      <c r="D5" s="706"/>
      <c r="E5" s="706" t="s">
        <v>150</v>
      </c>
      <c r="F5" s="706"/>
      <c r="G5" s="710" t="s">
        <v>151</v>
      </c>
      <c r="H5" s="777" t="s">
        <v>152</v>
      </c>
      <c r="I5" s="777"/>
      <c r="J5" s="706" t="s">
        <v>153</v>
      </c>
      <c r="K5" s="710" t="s">
        <v>154</v>
      </c>
      <c r="L5" s="704" t="s">
        <v>155</v>
      </c>
    </row>
    <row r="6" spans="1:12">
      <c r="A6" s="708"/>
      <c r="B6" s="709"/>
      <c r="C6" s="11" t="s">
        <v>108</v>
      </c>
      <c r="D6" s="11" t="s">
        <v>156</v>
      </c>
      <c r="E6" s="11" t="s">
        <v>108</v>
      </c>
      <c r="F6" s="11" t="s">
        <v>156</v>
      </c>
      <c r="G6" s="711"/>
      <c r="H6" s="71" t="s">
        <v>149</v>
      </c>
      <c r="I6" s="71" t="s">
        <v>150</v>
      </c>
      <c r="J6" s="709"/>
      <c r="K6" s="711"/>
      <c r="L6" s="705"/>
    </row>
    <row r="7" spans="1:12">
      <c r="A7" s="72">
        <v>1</v>
      </c>
      <c r="B7" s="73"/>
      <c r="C7" s="74"/>
      <c r="D7" s="75"/>
      <c r="E7" s="74"/>
      <c r="F7" s="75"/>
      <c r="G7" s="76"/>
      <c r="H7" s="77"/>
      <c r="I7" s="77"/>
      <c r="J7" s="77">
        <f t="shared" ref="J7:J16" si="0">I7-H7</f>
        <v>0</v>
      </c>
      <c r="K7" s="91">
        <f t="shared" ref="K7:K16" si="1">J7/24</f>
        <v>0</v>
      </c>
      <c r="L7" s="36"/>
    </row>
    <row r="8" spans="1:12">
      <c r="A8" s="78">
        <f>A7+1</f>
        <v>2</v>
      </c>
      <c r="B8" s="74"/>
      <c r="C8" s="74"/>
      <c r="D8" s="75"/>
      <c r="E8" s="74"/>
      <c r="F8" s="75"/>
      <c r="G8" s="76"/>
      <c r="H8" s="77"/>
      <c r="I8" s="77"/>
      <c r="J8" s="77">
        <f t="shared" si="0"/>
        <v>0</v>
      </c>
      <c r="K8" s="91">
        <f t="shared" si="1"/>
        <v>0</v>
      </c>
      <c r="L8" s="36"/>
    </row>
    <row r="9" spans="1:12">
      <c r="A9" s="78">
        <f t="shared" ref="A9:A16" si="2">A8+1</f>
        <v>3</v>
      </c>
      <c r="B9" s="74"/>
      <c r="C9" s="74"/>
      <c r="D9" s="75"/>
      <c r="E9" s="74"/>
      <c r="F9" s="75"/>
      <c r="G9" s="76"/>
      <c r="H9" s="77"/>
      <c r="I9" s="77"/>
      <c r="J9" s="77">
        <f t="shared" si="0"/>
        <v>0</v>
      </c>
      <c r="K9" s="91">
        <f t="shared" si="1"/>
        <v>0</v>
      </c>
      <c r="L9" s="36"/>
    </row>
    <row r="10" spans="1:12">
      <c r="A10" s="78">
        <f t="shared" si="2"/>
        <v>4</v>
      </c>
      <c r="B10" s="74"/>
      <c r="C10" s="74"/>
      <c r="D10" s="75"/>
      <c r="E10" s="74"/>
      <c r="F10" s="75"/>
      <c r="G10" s="76"/>
      <c r="H10" s="77"/>
      <c r="I10" s="77"/>
      <c r="J10" s="77">
        <f t="shared" si="0"/>
        <v>0</v>
      </c>
      <c r="K10" s="91">
        <f t="shared" si="1"/>
        <v>0</v>
      </c>
      <c r="L10" s="36"/>
    </row>
    <row r="11" spans="1:12">
      <c r="A11" s="78">
        <f t="shared" si="2"/>
        <v>5</v>
      </c>
      <c r="B11" s="74"/>
      <c r="C11" s="74"/>
      <c r="D11" s="75"/>
      <c r="E11" s="74"/>
      <c r="F11" s="75"/>
      <c r="G11" s="76"/>
      <c r="H11" s="77"/>
      <c r="I11" s="77"/>
      <c r="J11" s="77">
        <f t="shared" si="0"/>
        <v>0</v>
      </c>
      <c r="K11" s="91">
        <f t="shared" si="1"/>
        <v>0</v>
      </c>
      <c r="L11" s="36"/>
    </row>
    <row r="12" spans="1:12">
      <c r="A12" s="78">
        <f t="shared" si="2"/>
        <v>6</v>
      </c>
      <c r="B12" s="74"/>
      <c r="C12" s="74"/>
      <c r="D12" s="75"/>
      <c r="E12" s="74"/>
      <c r="F12" s="75"/>
      <c r="G12" s="76"/>
      <c r="H12" s="77"/>
      <c r="I12" s="77"/>
      <c r="J12" s="77">
        <f t="shared" si="0"/>
        <v>0</v>
      </c>
      <c r="K12" s="91">
        <f t="shared" si="1"/>
        <v>0</v>
      </c>
      <c r="L12" s="36"/>
    </row>
    <row r="13" spans="1:12">
      <c r="A13" s="78">
        <f t="shared" si="2"/>
        <v>7</v>
      </c>
      <c r="B13" s="74"/>
      <c r="C13" s="74"/>
      <c r="D13" s="75"/>
      <c r="E13" s="74"/>
      <c r="F13" s="75"/>
      <c r="G13" s="76"/>
      <c r="H13" s="77"/>
      <c r="I13" s="77"/>
      <c r="J13" s="77">
        <f t="shared" si="0"/>
        <v>0</v>
      </c>
      <c r="K13" s="91">
        <f t="shared" si="1"/>
        <v>0</v>
      </c>
      <c r="L13" s="36"/>
    </row>
    <row r="14" spans="1:12">
      <c r="A14" s="78">
        <f t="shared" si="2"/>
        <v>8</v>
      </c>
      <c r="B14" s="74"/>
      <c r="C14" s="74"/>
      <c r="D14" s="75"/>
      <c r="E14" s="74"/>
      <c r="F14" s="75"/>
      <c r="G14" s="76"/>
      <c r="H14" s="77"/>
      <c r="I14" s="77"/>
      <c r="J14" s="77">
        <f t="shared" ref="J14" si="3">I14-H14</f>
        <v>0</v>
      </c>
      <c r="K14" s="91">
        <f t="shared" si="1"/>
        <v>0</v>
      </c>
      <c r="L14" s="36"/>
    </row>
    <row r="15" spans="1:12">
      <c r="A15" s="78">
        <f t="shared" si="2"/>
        <v>9</v>
      </c>
      <c r="B15" s="74"/>
      <c r="C15" s="74"/>
      <c r="D15" s="75"/>
      <c r="E15" s="74"/>
      <c r="F15" s="75"/>
      <c r="G15" s="76"/>
      <c r="H15" s="77"/>
      <c r="I15" s="77"/>
      <c r="J15" s="77">
        <f t="shared" si="0"/>
        <v>0</v>
      </c>
      <c r="K15" s="91">
        <f t="shared" si="1"/>
        <v>0</v>
      </c>
      <c r="L15" s="36"/>
    </row>
    <row r="16" spans="1:12">
      <c r="A16" s="78">
        <f t="shared" si="2"/>
        <v>10</v>
      </c>
      <c r="B16" s="74"/>
      <c r="C16" s="74"/>
      <c r="D16" s="75"/>
      <c r="E16" s="74"/>
      <c r="F16" s="75"/>
      <c r="G16" s="76"/>
      <c r="H16" s="77"/>
      <c r="I16" s="77"/>
      <c r="J16" s="77">
        <f t="shared" si="0"/>
        <v>0</v>
      </c>
      <c r="K16" s="91">
        <f t="shared" si="1"/>
        <v>0</v>
      </c>
      <c r="L16" s="36"/>
    </row>
    <row r="17" spans="1:12">
      <c r="A17" s="79"/>
      <c r="B17" s="20"/>
      <c r="C17" s="20"/>
      <c r="D17" s="80"/>
      <c r="E17" s="20"/>
      <c r="F17" s="80"/>
      <c r="G17" s="80"/>
      <c r="H17" s="81"/>
      <c r="I17" s="81"/>
      <c r="J17" s="92"/>
      <c r="K17" s="40"/>
      <c r="L17" s="41"/>
    </row>
    <row r="18" spans="1:12">
      <c r="A18" s="82" t="s">
        <v>7</v>
      </c>
      <c r="B18" s="83"/>
      <c r="C18" s="83"/>
      <c r="D18" s="83"/>
      <c r="E18" s="83"/>
      <c r="F18" s="83"/>
      <c r="G18" s="84">
        <f>SUM(G7:G16)</f>
        <v>0</v>
      </c>
      <c r="H18" s="85"/>
      <c r="I18" s="85"/>
      <c r="J18" s="93">
        <f>SUM(J7:J17)</f>
        <v>0</v>
      </c>
      <c r="K18" s="93">
        <f>AVERAGE(K7:K16)</f>
        <v>0</v>
      </c>
      <c r="L18" s="94"/>
    </row>
    <row r="19" spans="1:12">
      <c r="A19" s="86" t="s">
        <v>125</v>
      </c>
      <c r="B19" s="87"/>
      <c r="C19" s="87"/>
      <c r="D19" s="87"/>
      <c r="E19" s="87"/>
      <c r="F19" s="87"/>
      <c r="G19" s="88" t="e">
        <f>G18/SUMPRODUCT((G7:G16&gt;0)*1)</f>
        <v>#DIV/0!</v>
      </c>
      <c r="H19" s="89"/>
      <c r="I19" s="89"/>
      <c r="J19" s="89"/>
      <c r="K19" s="89" t="e">
        <f>K18/SUMPRODUCT((K7:K16&gt;0)*1)</f>
        <v>#DIV/0!</v>
      </c>
      <c r="L19" s="95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15" style="1" customWidth="1"/>
    <col min="4" max="4" width="15.33203125" style="1" customWidth="1"/>
    <col min="5" max="5" width="10.6640625" style="1" customWidth="1"/>
    <col min="6" max="9" width="9.109375" style="1"/>
    <col min="10" max="10" width="13.44140625" style="1" customWidth="1"/>
    <col min="11" max="11" width="13.33203125" style="1" customWidth="1"/>
    <col min="12" max="12" width="19.109375" style="4" customWidth="1"/>
    <col min="13" max="13" width="49" style="1" customWidth="1"/>
    <col min="14" max="16384" width="9.109375" style="1"/>
  </cols>
  <sheetData>
    <row r="1" spans="1:16">
      <c r="B1" s="5"/>
      <c r="C1" s="5"/>
      <c r="D1" s="5"/>
      <c r="E1" s="6" t="s">
        <v>145</v>
      </c>
      <c r="F1" s="5"/>
      <c r="G1" s="5"/>
      <c r="H1" s="5"/>
      <c r="I1" s="5"/>
      <c r="J1" s="5"/>
      <c r="K1" s="5"/>
      <c r="L1" s="29"/>
    </row>
    <row r="2" spans="1:16">
      <c r="B2" s="5"/>
      <c r="C2" s="5"/>
      <c r="D2" s="5"/>
      <c r="E2" s="6" t="s">
        <v>221</v>
      </c>
      <c r="F2" s="5"/>
      <c r="G2" s="5"/>
      <c r="H2" s="28"/>
      <c r="I2" s="5"/>
      <c r="J2" s="5"/>
      <c r="K2" s="5"/>
      <c r="L2" s="30" t="s">
        <v>147</v>
      </c>
    </row>
    <row r="3" spans="1:16">
      <c r="B3" s="5"/>
      <c r="C3" s="5"/>
      <c r="D3" s="5"/>
      <c r="E3" s="6" t="e">
        <f>#REF!</f>
        <v>#REF!</v>
      </c>
      <c r="F3" s="5"/>
      <c r="G3" s="5"/>
      <c r="H3" s="5"/>
      <c r="I3" s="5"/>
      <c r="J3" s="5"/>
      <c r="K3" s="5"/>
      <c r="L3" s="29"/>
    </row>
    <row r="4" spans="1:16">
      <c r="B4" s="8"/>
      <c r="C4" s="47"/>
      <c r="D4" s="9"/>
      <c r="E4" s="8" t="e">
        <f>#REF!</f>
        <v>#REF!</v>
      </c>
      <c r="F4" s="5"/>
      <c r="G4" s="5"/>
      <c r="H4" s="5"/>
      <c r="I4" s="5"/>
      <c r="J4" s="5"/>
      <c r="K4" s="5"/>
      <c r="L4" s="29" t="s">
        <v>148</v>
      </c>
    </row>
    <row r="5" spans="1:16" ht="15.75" customHeight="1">
      <c r="A5" s="707" t="s">
        <v>107</v>
      </c>
      <c r="B5" s="706" t="s">
        <v>108</v>
      </c>
      <c r="C5" s="706" t="s">
        <v>222</v>
      </c>
      <c r="D5" s="706" t="s">
        <v>187</v>
      </c>
      <c r="E5" s="706" t="s">
        <v>186</v>
      </c>
      <c r="F5" s="712" t="s">
        <v>190</v>
      </c>
      <c r="G5" s="713"/>
      <c r="H5" s="713"/>
      <c r="I5" s="713"/>
      <c r="J5" s="713"/>
      <c r="K5" s="713"/>
      <c r="L5" s="780" t="s">
        <v>153</v>
      </c>
      <c r="M5" s="704" t="s">
        <v>191</v>
      </c>
    </row>
    <row r="6" spans="1:16" ht="15.75" customHeight="1">
      <c r="A6" s="727"/>
      <c r="B6" s="724"/>
      <c r="C6" s="724"/>
      <c r="D6" s="724"/>
      <c r="E6" s="724"/>
      <c r="F6" s="721" t="s">
        <v>149</v>
      </c>
      <c r="G6" s="722"/>
      <c r="H6" s="721" t="s">
        <v>150</v>
      </c>
      <c r="I6" s="771"/>
      <c r="J6" s="721" t="s">
        <v>152</v>
      </c>
      <c r="K6" s="722"/>
      <c r="L6" s="781"/>
      <c r="M6" s="770"/>
    </row>
    <row r="7" spans="1:16" ht="33.75" customHeight="1">
      <c r="A7" s="708"/>
      <c r="B7" s="709"/>
      <c r="C7" s="709"/>
      <c r="D7" s="709"/>
      <c r="E7" s="709"/>
      <c r="F7" s="11" t="s">
        <v>108</v>
      </c>
      <c r="G7" s="11" t="s">
        <v>156</v>
      </c>
      <c r="H7" s="11" t="s">
        <v>108</v>
      </c>
      <c r="I7" s="11" t="s">
        <v>156</v>
      </c>
      <c r="J7" s="11" t="s">
        <v>223</v>
      </c>
      <c r="K7" s="11" t="s">
        <v>224</v>
      </c>
      <c r="L7" s="782"/>
      <c r="M7" s="705"/>
    </row>
    <row r="8" spans="1:16">
      <c r="A8" s="13">
        <f t="shared" ref="A8:A17" si="0">A7+1</f>
        <v>1</v>
      </c>
      <c r="B8" s="14">
        <f t="shared" ref="B8" si="1">H8</f>
        <v>0</v>
      </c>
      <c r="C8" s="60"/>
      <c r="D8" s="37"/>
      <c r="E8" s="67"/>
      <c r="F8" s="17"/>
      <c r="G8" s="52"/>
      <c r="H8" s="17"/>
      <c r="I8" s="51"/>
      <c r="J8" s="37"/>
      <c r="K8" s="37"/>
      <c r="L8" s="35">
        <f>K8-J8</f>
        <v>0</v>
      </c>
      <c r="M8" s="36"/>
      <c r="P8" s="45"/>
    </row>
    <row r="9" spans="1:16">
      <c r="A9" s="13">
        <f t="shared" si="0"/>
        <v>2</v>
      </c>
      <c r="B9" s="14">
        <f t="shared" ref="B9:B12" si="2">H9</f>
        <v>0</v>
      </c>
      <c r="C9" s="60"/>
      <c r="D9" s="37"/>
      <c r="E9" s="15"/>
      <c r="F9" s="17"/>
      <c r="G9" s="52"/>
      <c r="H9" s="17"/>
      <c r="I9" s="51"/>
      <c r="J9" s="37"/>
      <c r="K9" s="37"/>
      <c r="L9" s="35">
        <f t="shared" ref="L9:L17" si="3">K9-J9</f>
        <v>0</v>
      </c>
      <c r="M9" s="36"/>
      <c r="P9" s="45"/>
    </row>
    <row r="10" spans="1:16">
      <c r="A10" s="13">
        <f t="shared" si="0"/>
        <v>3</v>
      </c>
      <c r="B10" s="14">
        <f t="shared" si="2"/>
        <v>0</v>
      </c>
      <c r="C10" s="60"/>
      <c r="D10" s="16"/>
      <c r="E10" s="15"/>
      <c r="F10" s="17"/>
      <c r="G10" s="52"/>
      <c r="H10" s="17"/>
      <c r="I10" s="51"/>
      <c r="J10" s="37"/>
      <c r="K10" s="37"/>
      <c r="L10" s="35">
        <f t="shared" si="3"/>
        <v>0</v>
      </c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2"/>
        <v>0</v>
      </c>
      <c r="C11" s="60"/>
      <c r="D11" s="16"/>
      <c r="E11" s="15"/>
      <c r="F11" s="17"/>
      <c r="G11" s="52"/>
      <c r="H11" s="17"/>
      <c r="I11" s="51"/>
      <c r="J11" s="37"/>
      <c r="K11" s="37"/>
      <c r="L11" s="35">
        <f t="shared" si="3"/>
        <v>0</v>
      </c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2"/>
        <v>0</v>
      </c>
      <c r="C12" s="60"/>
      <c r="D12" s="16"/>
      <c r="E12" s="15"/>
      <c r="F12" s="17"/>
      <c r="G12" s="52"/>
      <c r="H12" s="17"/>
      <c r="I12" s="51"/>
      <c r="J12" s="37"/>
      <c r="K12" s="37"/>
      <c r="L12" s="35">
        <f t="shared" si="3"/>
        <v>0</v>
      </c>
      <c r="M12" s="36"/>
      <c r="N12" s="46"/>
      <c r="O12" s="4"/>
    </row>
    <row r="13" spans="1:16">
      <c r="A13" s="13">
        <f t="shared" si="0"/>
        <v>6</v>
      </c>
      <c r="B13" s="14">
        <f t="shared" ref="B13:B17" si="4">H13</f>
        <v>0</v>
      </c>
      <c r="C13" s="60"/>
      <c r="D13" s="16"/>
      <c r="E13" s="15"/>
      <c r="F13" s="17"/>
      <c r="G13" s="52"/>
      <c r="H13" s="17"/>
      <c r="I13" s="51"/>
      <c r="J13" s="37"/>
      <c r="K13" s="37"/>
      <c r="L13" s="35">
        <f t="shared" si="3"/>
        <v>0</v>
      </c>
      <c r="M13" s="36"/>
      <c r="N13" s="46"/>
      <c r="O13" s="4"/>
    </row>
    <row r="14" spans="1:16">
      <c r="A14" s="13">
        <f t="shared" si="0"/>
        <v>7</v>
      </c>
      <c r="B14" s="14">
        <f t="shared" si="4"/>
        <v>0</v>
      </c>
      <c r="C14" s="68"/>
      <c r="D14" s="16"/>
      <c r="E14" s="15"/>
      <c r="F14" s="17"/>
      <c r="G14" s="52"/>
      <c r="H14" s="17"/>
      <c r="I14" s="51"/>
      <c r="J14" s="37"/>
      <c r="K14" s="37"/>
      <c r="L14" s="35">
        <f t="shared" si="3"/>
        <v>0</v>
      </c>
      <c r="M14" s="36"/>
      <c r="N14" s="46"/>
      <c r="O14" s="4"/>
    </row>
    <row r="15" spans="1:16">
      <c r="A15" s="13">
        <f t="shared" si="0"/>
        <v>8</v>
      </c>
      <c r="B15" s="14">
        <f t="shared" si="4"/>
        <v>0</v>
      </c>
      <c r="C15" s="68"/>
      <c r="D15" s="37"/>
      <c r="E15" s="15"/>
      <c r="F15" s="17"/>
      <c r="G15" s="52"/>
      <c r="H15" s="17"/>
      <c r="I15" s="51"/>
      <c r="J15" s="37"/>
      <c r="K15" s="37"/>
      <c r="L15" s="35">
        <f t="shared" si="3"/>
        <v>0</v>
      </c>
      <c r="M15" s="36"/>
      <c r="N15" s="46"/>
      <c r="O15" s="4"/>
    </row>
    <row r="16" spans="1:16">
      <c r="A16" s="13">
        <f t="shared" si="0"/>
        <v>9</v>
      </c>
      <c r="B16" s="14">
        <f t="shared" si="4"/>
        <v>0</v>
      </c>
      <c r="C16" s="68"/>
      <c r="D16" s="37"/>
      <c r="E16" s="15"/>
      <c r="F16" s="17"/>
      <c r="G16" s="52"/>
      <c r="H16" s="17"/>
      <c r="I16" s="51"/>
      <c r="J16" s="37"/>
      <c r="K16" s="37"/>
      <c r="L16" s="35">
        <f t="shared" si="3"/>
        <v>0</v>
      </c>
      <c r="M16" s="36"/>
      <c r="N16" s="46"/>
      <c r="O16" s="4"/>
    </row>
    <row r="17" spans="1:15">
      <c r="A17" s="13">
        <f t="shared" si="0"/>
        <v>10</v>
      </c>
      <c r="B17" s="14">
        <f t="shared" si="4"/>
        <v>0</v>
      </c>
      <c r="C17" s="68"/>
      <c r="D17" s="37"/>
      <c r="E17" s="15"/>
      <c r="F17" s="17"/>
      <c r="G17" s="52"/>
      <c r="H17" s="17"/>
      <c r="I17" s="51"/>
      <c r="J17" s="37"/>
      <c r="K17" s="37"/>
      <c r="L17" s="35">
        <f t="shared" si="3"/>
        <v>0</v>
      </c>
      <c r="M17" s="36"/>
      <c r="N17" s="46"/>
      <c r="O17" s="4"/>
    </row>
    <row r="18" spans="1:15">
      <c r="A18" s="13"/>
      <c r="B18" s="14"/>
      <c r="C18" s="60"/>
      <c r="D18" s="16"/>
      <c r="E18" s="15"/>
      <c r="F18" s="17"/>
      <c r="G18" s="52"/>
      <c r="H18" s="17"/>
      <c r="I18" s="51"/>
      <c r="J18" s="37"/>
      <c r="K18" s="37"/>
      <c r="L18" s="35"/>
      <c r="M18" s="36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25"/>
      <c r="I19" s="27"/>
      <c r="J19" s="27"/>
      <c r="K19" s="27"/>
      <c r="L19" s="43">
        <f>SUM(L8:L18)</f>
        <v>0</v>
      </c>
      <c r="M19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3F00-000000000000}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5" width="15.33203125" style="1" customWidth="1"/>
    <col min="6" max="7" width="9.109375" style="1"/>
    <col min="8" max="8" width="9.109375" style="61"/>
    <col min="9" max="9" width="9.109375" style="1"/>
    <col min="10" max="10" width="13.33203125" style="1" customWidth="1"/>
    <col min="11" max="11" width="12.33203125" style="1" customWidth="1"/>
    <col min="12" max="12" width="19.109375" style="4" customWidth="1"/>
    <col min="13" max="13" width="49" style="1" customWidth="1"/>
    <col min="14" max="16384" width="9.109375" style="1"/>
  </cols>
  <sheetData>
    <row r="1" spans="1:16">
      <c r="B1" s="5"/>
      <c r="C1" s="5"/>
      <c r="D1" s="6" t="s">
        <v>145</v>
      </c>
      <c r="E1" s="5"/>
      <c r="F1" s="5"/>
      <c r="G1" s="5"/>
      <c r="H1" s="62"/>
      <c r="I1" s="5"/>
      <c r="J1" s="5"/>
      <c r="K1" s="5"/>
      <c r="L1" s="29"/>
    </row>
    <row r="2" spans="1:16">
      <c r="B2" s="5"/>
      <c r="C2" s="5"/>
      <c r="D2" s="6" t="s">
        <v>225</v>
      </c>
      <c r="E2" s="5"/>
      <c r="F2" s="5"/>
      <c r="G2" s="5"/>
      <c r="H2" s="62"/>
      <c r="I2" s="5"/>
      <c r="J2" s="5"/>
      <c r="K2" s="5"/>
      <c r="L2" s="30" t="s">
        <v>147</v>
      </c>
    </row>
    <row r="3" spans="1:16">
      <c r="B3" s="5"/>
      <c r="C3" s="5"/>
      <c r="D3" s="6" t="e">
        <f>#REF!</f>
        <v>#REF!</v>
      </c>
      <c r="E3" s="5"/>
      <c r="F3" s="5"/>
      <c r="G3" s="5"/>
      <c r="H3" s="62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5"/>
      <c r="G4" s="5"/>
      <c r="H4" s="62"/>
      <c r="I4" s="5"/>
      <c r="J4" s="5"/>
      <c r="K4" s="5"/>
      <c r="L4" s="29" t="s">
        <v>148</v>
      </c>
    </row>
    <row r="5" spans="1:16" ht="15.75" customHeight="1">
      <c r="A5" s="707" t="s">
        <v>107</v>
      </c>
      <c r="B5" s="706" t="s">
        <v>108</v>
      </c>
      <c r="C5" s="706" t="s">
        <v>222</v>
      </c>
      <c r="D5" s="706" t="s">
        <v>226</v>
      </c>
      <c r="E5" s="706" t="s">
        <v>227</v>
      </c>
      <c r="F5" s="712" t="s">
        <v>190</v>
      </c>
      <c r="G5" s="713"/>
      <c r="H5" s="713"/>
      <c r="I5" s="713"/>
      <c r="J5" s="713"/>
      <c r="K5" s="713"/>
      <c r="L5" s="780" t="s">
        <v>153</v>
      </c>
      <c r="M5" s="704" t="s">
        <v>191</v>
      </c>
    </row>
    <row r="6" spans="1:16" ht="15.75" customHeight="1">
      <c r="A6" s="727"/>
      <c r="B6" s="724"/>
      <c r="C6" s="724"/>
      <c r="D6" s="724"/>
      <c r="E6" s="724"/>
      <c r="F6" s="721" t="s">
        <v>149</v>
      </c>
      <c r="G6" s="722"/>
      <c r="H6" s="721" t="s">
        <v>150</v>
      </c>
      <c r="I6" s="771"/>
      <c r="J6" s="721" t="s">
        <v>152</v>
      </c>
      <c r="K6" s="722"/>
      <c r="L6" s="781"/>
      <c r="M6" s="770"/>
    </row>
    <row r="7" spans="1:16" ht="33.75" customHeight="1">
      <c r="A7" s="708"/>
      <c r="B7" s="709"/>
      <c r="C7" s="709"/>
      <c r="D7" s="709"/>
      <c r="E7" s="709"/>
      <c r="F7" s="11" t="s">
        <v>108</v>
      </c>
      <c r="G7" s="11" t="s">
        <v>156</v>
      </c>
      <c r="H7" s="12" t="s">
        <v>108</v>
      </c>
      <c r="I7" s="11" t="s">
        <v>156</v>
      </c>
      <c r="J7" s="11" t="s">
        <v>223</v>
      </c>
      <c r="K7" s="11" t="s">
        <v>224</v>
      </c>
      <c r="L7" s="782"/>
      <c r="M7" s="705"/>
    </row>
    <row r="8" spans="1:16">
      <c r="A8" s="13">
        <f t="shared" ref="A8:A17" si="0">A7+1</f>
        <v>1</v>
      </c>
      <c r="B8" s="14">
        <f t="shared" ref="B8:B17" si="1">H8</f>
        <v>0</v>
      </c>
      <c r="C8" s="60"/>
      <c r="D8" s="16"/>
      <c r="E8" s="16"/>
      <c r="F8" s="19"/>
      <c r="G8" s="51"/>
      <c r="H8" s="19"/>
      <c r="I8" s="51"/>
      <c r="J8" s="64"/>
      <c r="K8" s="64"/>
      <c r="L8" s="35"/>
      <c r="M8" s="65"/>
      <c r="N8" s="46"/>
      <c r="O8" s="4"/>
    </row>
    <row r="9" spans="1:16">
      <c r="A9" s="13">
        <f t="shared" si="0"/>
        <v>2</v>
      </c>
      <c r="B9" s="14">
        <f t="shared" si="1"/>
        <v>0</v>
      </c>
      <c r="C9" s="60"/>
      <c r="D9" s="16"/>
      <c r="E9" s="16"/>
      <c r="F9" s="19"/>
      <c r="G9" s="51"/>
      <c r="H9" s="19"/>
      <c r="I9" s="51"/>
      <c r="J9" s="64"/>
      <c r="K9" s="64"/>
      <c r="L9" s="35"/>
      <c r="M9" s="65"/>
      <c r="N9" s="46"/>
      <c r="O9" s="4"/>
    </row>
    <row r="10" spans="1:16">
      <c r="A10" s="13">
        <f t="shared" si="0"/>
        <v>3</v>
      </c>
      <c r="B10" s="14">
        <f t="shared" si="1"/>
        <v>0</v>
      </c>
      <c r="C10" s="60"/>
      <c r="D10" s="16"/>
      <c r="E10" s="37"/>
      <c r="F10" s="19"/>
      <c r="G10" s="51"/>
      <c r="H10" s="19"/>
      <c r="I10" s="51"/>
      <c r="J10" s="64"/>
      <c r="K10" s="66"/>
      <c r="L10" s="35"/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1"/>
        <v>0</v>
      </c>
      <c r="C11" s="60"/>
      <c r="D11" s="16"/>
      <c r="E11" s="37"/>
      <c r="F11" s="19"/>
      <c r="G11" s="51"/>
      <c r="H11" s="19"/>
      <c r="I11" s="51"/>
      <c r="J11" s="66"/>
      <c r="K11" s="66"/>
      <c r="L11" s="35"/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1"/>
        <v>0</v>
      </c>
      <c r="C12" s="60"/>
      <c r="D12" s="16"/>
      <c r="E12" s="37"/>
      <c r="F12" s="19"/>
      <c r="G12" s="51"/>
      <c r="H12" s="19"/>
      <c r="I12" s="51"/>
      <c r="J12" s="37"/>
      <c r="K12" s="37"/>
      <c r="L12" s="35"/>
      <c r="M12" s="36"/>
      <c r="N12" s="46"/>
      <c r="O12" s="4"/>
    </row>
    <row r="13" spans="1:16">
      <c r="A13" s="13">
        <f t="shared" si="0"/>
        <v>6</v>
      </c>
      <c r="B13" s="14">
        <f t="shared" si="1"/>
        <v>0</v>
      </c>
      <c r="C13" s="60"/>
      <c r="D13" s="16"/>
      <c r="E13" s="37"/>
      <c r="F13" s="19"/>
      <c r="G13" s="51"/>
      <c r="H13" s="19"/>
      <c r="I13" s="51"/>
      <c r="J13" s="37"/>
      <c r="K13" s="37"/>
      <c r="L13" s="35"/>
      <c r="M13" s="36"/>
      <c r="N13" s="46"/>
      <c r="O13" s="4"/>
    </row>
    <row r="14" spans="1:16">
      <c r="A14" s="13">
        <f t="shared" si="0"/>
        <v>7</v>
      </c>
      <c r="B14" s="14">
        <f t="shared" si="1"/>
        <v>0</v>
      </c>
      <c r="C14" s="60"/>
      <c r="D14" s="16"/>
      <c r="E14" s="37"/>
      <c r="F14" s="19"/>
      <c r="G14" s="51"/>
      <c r="H14" s="19"/>
      <c r="I14" s="51"/>
      <c r="J14" s="37"/>
      <c r="K14" s="37"/>
      <c r="L14" s="35"/>
      <c r="M14" s="36"/>
      <c r="N14" s="46"/>
      <c r="O14" s="4"/>
    </row>
    <row r="15" spans="1:16">
      <c r="A15" s="13">
        <f t="shared" si="0"/>
        <v>8</v>
      </c>
      <c r="B15" s="14">
        <f t="shared" si="1"/>
        <v>0</v>
      </c>
      <c r="C15" s="60"/>
      <c r="D15" s="37"/>
      <c r="E15" s="16"/>
      <c r="F15" s="19"/>
      <c r="G15" s="51"/>
      <c r="H15" s="19"/>
      <c r="I15" s="51"/>
      <c r="J15" s="37"/>
      <c r="K15" s="37"/>
      <c r="L15" s="35"/>
      <c r="M15" s="36"/>
      <c r="N15" s="46"/>
      <c r="O15" s="4"/>
    </row>
    <row r="16" spans="1:16">
      <c r="A16" s="13">
        <f t="shared" si="0"/>
        <v>9</v>
      </c>
      <c r="B16" s="14">
        <f t="shared" si="1"/>
        <v>0</v>
      </c>
      <c r="C16" s="60"/>
      <c r="D16" s="37"/>
      <c r="E16" s="16"/>
      <c r="F16" s="19"/>
      <c r="G16" s="51"/>
      <c r="H16" s="19"/>
      <c r="I16" s="51"/>
      <c r="J16" s="37"/>
      <c r="K16" s="37"/>
      <c r="L16" s="35"/>
      <c r="M16" s="36"/>
      <c r="N16" s="46"/>
      <c r="O16" s="4"/>
    </row>
    <row r="17" spans="1:15">
      <c r="A17" s="13">
        <f t="shared" si="0"/>
        <v>10</v>
      </c>
      <c r="B17" s="14">
        <f t="shared" si="1"/>
        <v>0</v>
      </c>
      <c r="C17" s="60"/>
      <c r="D17" s="37"/>
      <c r="E17" s="16"/>
      <c r="F17" s="19"/>
      <c r="G17" s="51"/>
      <c r="H17" s="19"/>
      <c r="I17" s="51"/>
      <c r="J17" s="37"/>
      <c r="K17" s="37"/>
      <c r="L17" s="35"/>
      <c r="M17" s="36"/>
      <c r="N17" s="46"/>
      <c r="O17" s="4"/>
    </row>
    <row r="18" spans="1:15">
      <c r="A18" s="13"/>
      <c r="B18" s="14"/>
      <c r="C18" s="60"/>
      <c r="D18" s="37"/>
      <c r="E18" s="16"/>
      <c r="F18" s="19"/>
      <c r="G18" s="51"/>
      <c r="H18" s="19"/>
      <c r="I18" s="51"/>
      <c r="J18" s="64"/>
      <c r="K18" s="64"/>
      <c r="L18" s="35"/>
      <c r="M18" s="65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63"/>
      <c r="I19" s="27"/>
      <c r="J19" s="27"/>
      <c r="K19" s="27"/>
      <c r="L19" s="43">
        <f>SUM(L8:L18)</f>
        <v>0</v>
      </c>
      <c r="M19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4000-000000000000}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09375" defaultRowHeight="14.4"/>
  <cols>
    <col min="1" max="1" width="4.88671875" style="1" customWidth="1"/>
    <col min="2" max="3" width="10.6640625" style="1" customWidth="1"/>
    <col min="4" max="4" width="17.88671875" style="1" customWidth="1"/>
    <col min="5" max="5" width="15.33203125" style="1" customWidth="1"/>
    <col min="6" max="6" width="9.109375" style="2"/>
    <col min="7" max="7" width="9.109375" style="1"/>
    <col min="8" max="8" width="9.109375" style="2"/>
    <col min="9" max="9" width="9.109375" style="1"/>
    <col min="10" max="10" width="13.33203125" style="1" customWidth="1"/>
    <col min="11" max="11" width="14" style="1" customWidth="1"/>
    <col min="12" max="12" width="19.109375" style="4" customWidth="1"/>
    <col min="13" max="13" width="49" style="1" customWidth="1"/>
    <col min="14" max="16384" width="9.109375" style="1"/>
  </cols>
  <sheetData>
    <row r="1" spans="1:16">
      <c r="B1" s="5"/>
      <c r="C1" s="5"/>
      <c r="D1" s="6" t="s">
        <v>145</v>
      </c>
      <c r="E1" s="5"/>
      <c r="F1" s="7"/>
      <c r="G1" s="5"/>
      <c r="H1" s="7"/>
      <c r="I1" s="5"/>
      <c r="J1" s="5"/>
      <c r="K1" s="5"/>
      <c r="L1" s="29"/>
    </row>
    <row r="2" spans="1:16">
      <c r="B2" s="5"/>
      <c r="C2" s="5"/>
      <c r="D2" s="6" t="s">
        <v>228</v>
      </c>
      <c r="E2" s="5"/>
      <c r="F2" s="7"/>
      <c r="G2" s="5"/>
      <c r="H2" s="7"/>
      <c r="I2" s="5"/>
      <c r="J2" s="5"/>
      <c r="K2" s="5"/>
      <c r="L2" s="30" t="s">
        <v>147</v>
      </c>
    </row>
    <row r="3" spans="1:16">
      <c r="B3" s="5"/>
      <c r="C3" s="5"/>
      <c r="D3" s="6" t="e">
        <f>#REF!</f>
        <v>#REF!</v>
      </c>
      <c r="E3" s="5"/>
      <c r="F3" s="7"/>
      <c r="G3" s="5"/>
      <c r="H3" s="7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7"/>
      <c r="G4" s="5"/>
      <c r="H4" s="7"/>
      <c r="I4" s="5"/>
      <c r="J4" s="5"/>
      <c r="K4" s="5"/>
      <c r="L4" s="29" t="s">
        <v>148</v>
      </c>
    </row>
    <row r="5" spans="1:16" ht="15.75" customHeight="1">
      <c r="A5" s="707" t="s">
        <v>107</v>
      </c>
      <c r="B5" s="706" t="s">
        <v>108</v>
      </c>
      <c r="C5" s="706" t="s">
        <v>222</v>
      </c>
      <c r="D5" s="706" t="s">
        <v>226</v>
      </c>
      <c r="E5" s="706" t="s">
        <v>227</v>
      </c>
      <c r="F5" s="712" t="s">
        <v>190</v>
      </c>
      <c r="G5" s="713"/>
      <c r="H5" s="713"/>
      <c r="I5" s="713"/>
      <c r="J5" s="713"/>
      <c r="K5" s="713"/>
      <c r="L5" s="780" t="s">
        <v>153</v>
      </c>
      <c r="M5" s="704" t="s">
        <v>191</v>
      </c>
    </row>
    <row r="6" spans="1:16" ht="15.75" customHeight="1">
      <c r="A6" s="727"/>
      <c r="B6" s="724"/>
      <c r="C6" s="724"/>
      <c r="D6" s="724"/>
      <c r="E6" s="724"/>
      <c r="F6" s="721" t="s">
        <v>149</v>
      </c>
      <c r="G6" s="722"/>
      <c r="H6" s="721" t="s">
        <v>150</v>
      </c>
      <c r="I6" s="771"/>
      <c r="J6" s="721" t="s">
        <v>152</v>
      </c>
      <c r="K6" s="722"/>
      <c r="L6" s="781"/>
      <c r="M6" s="770"/>
    </row>
    <row r="7" spans="1:16" ht="33.75" customHeight="1">
      <c r="A7" s="708"/>
      <c r="B7" s="709"/>
      <c r="C7" s="709"/>
      <c r="D7" s="709"/>
      <c r="E7" s="709"/>
      <c r="F7" s="12" t="s">
        <v>108</v>
      </c>
      <c r="G7" s="11" t="s">
        <v>156</v>
      </c>
      <c r="H7" s="12" t="s">
        <v>108</v>
      </c>
      <c r="I7" s="11" t="s">
        <v>156</v>
      </c>
      <c r="J7" s="11" t="s">
        <v>223</v>
      </c>
      <c r="K7" s="11" t="s">
        <v>224</v>
      </c>
      <c r="L7" s="782"/>
      <c r="M7" s="705"/>
    </row>
    <row r="8" spans="1:16" ht="4.5" customHeight="1">
      <c r="A8" s="48"/>
      <c r="B8" s="49"/>
      <c r="C8" s="60"/>
      <c r="D8" s="49"/>
      <c r="E8" s="49"/>
      <c r="F8" s="50"/>
      <c r="G8" s="49"/>
      <c r="H8" s="50"/>
      <c r="I8" s="49"/>
      <c r="J8" s="49"/>
      <c r="K8" s="49"/>
      <c r="L8" s="54"/>
      <c r="M8" s="59"/>
    </row>
    <row r="9" spans="1:16">
      <c r="A9" s="13">
        <f t="shared" ref="A9" si="0">A7+1</f>
        <v>1</v>
      </c>
      <c r="B9" s="14">
        <f t="shared" ref="B9:B10" si="1">H9</f>
        <v>0</v>
      </c>
      <c r="C9" s="60"/>
      <c r="D9" s="37"/>
      <c r="E9" s="16"/>
      <c r="F9" s="17"/>
      <c r="G9" s="51"/>
      <c r="H9" s="19"/>
      <c r="I9" s="51"/>
      <c r="J9" s="34"/>
      <c r="K9" s="34"/>
      <c r="L9" s="35"/>
      <c r="M9" s="36"/>
      <c r="P9" s="45"/>
    </row>
    <row r="10" spans="1:16">
      <c r="A10" s="13">
        <f t="shared" ref="A10" si="2">A9+1</f>
        <v>2</v>
      </c>
      <c r="B10" s="14">
        <f t="shared" si="1"/>
        <v>0</v>
      </c>
      <c r="C10" s="60"/>
      <c r="D10" s="37"/>
      <c r="E10" s="16"/>
      <c r="F10" s="17"/>
      <c r="G10" s="51"/>
      <c r="H10" s="19"/>
      <c r="I10" s="51"/>
      <c r="J10" s="34"/>
      <c r="K10" s="34"/>
      <c r="L10" s="35"/>
      <c r="M10" s="36"/>
      <c r="P10" s="45"/>
    </row>
    <row r="11" spans="1:16">
      <c r="A11" s="13">
        <f t="shared" ref="A11:A18" si="3">A10+1</f>
        <v>3</v>
      </c>
      <c r="B11" s="14">
        <f t="shared" ref="B11:B18" si="4">H11</f>
        <v>0</v>
      </c>
      <c r="C11" s="60"/>
      <c r="D11" s="37"/>
      <c r="E11" s="16"/>
      <c r="F11" s="17"/>
      <c r="G11" s="51"/>
      <c r="H11" s="19"/>
      <c r="I11" s="51"/>
      <c r="J11" s="34"/>
      <c r="K11" s="34"/>
      <c r="L11" s="35"/>
      <c r="M11" s="38"/>
      <c r="N11" s="46"/>
      <c r="O11" s="4"/>
      <c r="P11" s="45"/>
    </row>
    <row r="12" spans="1:16">
      <c r="A12" s="13">
        <f t="shared" si="3"/>
        <v>4</v>
      </c>
      <c r="B12" s="14">
        <f t="shared" si="4"/>
        <v>0</v>
      </c>
      <c r="C12" s="60"/>
      <c r="D12" s="37"/>
      <c r="E12" s="16"/>
      <c r="F12" s="17"/>
      <c r="G12" s="51"/>
      <c r="H12" s="19"/>
      <c r="I12" s="51"/>
      <c r="J12" s="34"/>
      <c r="K12" s="34"/>
      <c r="L12" s="35"/>
      <c r="M12" s="38"/>
      <c r="N12" s="46"/>
      <c r="O12" s="4"/>
      <c r="P12" s="45"/>
    </row>
    <row r="13" spans="1:16">
      <c r="A13" s="13">
        <f t="shared" si="3"/>
        <v>5</v>
      </c>
      <c r="B13" s="14">
        <f t="shared" si="4"/>
        <v>0</v>
      </c>
      <c r="C13" s="60"/>
      <c r="D13" s="37"/>
      <c r="E13" s="16"/>
      <c r="F13" s="17"/>
      <c r="G13" s="51"/>
      <c r="H13" s="19"/>
      <c r="I13" s="51"/>
      <c r="J13" s="34"/>
      <c r="K13" s="34"/>
      <c r="L13" s="35"/>
      <c r="M13" s="36"/>
      <c r="N13" s="46"/>
      <c r="O13" s="4"/>
    </row>
    <row r="14" spans="1:16">
      <c r="A14" s="13">
        <f t="shared" si="3"/>
        <v>6</v>
      </c>
      <c r="B14" s="14">
        <f t="shared" si="4"/>
        <v>0</v>
      </c>
      <c r="C14" s="60"/>
      <c r="D14" s="37"/>
      <c r="E14" s="16"/>
      <c r="F14" s="17"/>
      <c r="G14" s="51"/>
      <c r="H14" s="19"/>
      <c r="I14" s="51"/>
      <c r="J14" s="34"/>
      <c r="K14" s="34"/>
      <c r="L14" s="35"/>
      <c r="M14" s="36"/>
      <c r="N14" s="46"/>
      <c r="O14" s="4"/>
    </row>
    <row r="15" spans="1:16">
      <c r="A15" s="13">
        <f t="shared" si="3"/>
        <v>7</v>
      </c>
      <c r="B15" s="14">
        <f t="shared" si="4"/>
        <v>0</v>
      </c>
      <c r="C15" s="60"/>
      <c r="D15" s="37"/>
      <c r="E15" s="16"/>
      <c r="F15" s="17"/>
      <c r="G15" s="51"/>
      <c r="H15" s="19"/>
      <c r="I15" s="51"/>
      <c r="J15" s="34"/>
      <c r="K15" s="34"/>
      <c r="L15" s="35"/>
      <c r="M15" s="36"/>
      <c r="N15" s="46"/>
      <c r="O15" s="4"/>
    </row>
    <row r="16" spans="1:16">
      <c r="A16" s="13">
        <f t="shared" si="3"/>
        <v>8</v>
      </c>
      <c r="B16" s="14">
        <f t="shared" si="4"/>
        <v>0</v>
      </c>
      <c r="C16" s="60"/>
      <c r="D16" s="37"/>
      <c r="E16" s="16"/>
      <c r="F16" s="17"/>
      <c r="G16" s="51"/>
      <c r="H16" s="19"/>
      <c r="I16" s="51"/>
      <c r="J16" s="34"/>
      <c r="K16" s="34"/>
      <c r="L16" s="35"/>
      <c r="M16" s="36"/>
      <c r="N16" s="46"/>
      <c r="O16" s="4"/>
    </row>
    <row r="17" spans="1:15">
      <c r="A17" s="13">
        <f t="shared" si="3"/>
        <v>9</v>
      </c>
      <c r="B17" s="14">
        <f t="shared" si="4"/>
        <v>0</v>
      </c>
      <c r="C17" s="60"/>
      <c r="D17" s="37"/>
      <c r="E17" s="16"/>
      <c r="F17" s="17"/>
      <c r="G17" s="51"/>
      <c r="H17" s="19"/>
      <c r="I17" s="51"/>
      <c r="J17" s="34"/>
      <c r="K17" s="34"/>
      <c r="L17" s="35"/>
      <c r="M17" s="36"/>
      <c r="N17" s="46"/>
      <c r="O17" s="4"/>
    </row>
    <row r="18" spans="1:15">
      <c r="A18" s="13">
        <f t="shared" si="3"/>
        <v>10</v>
      </c>
      <c r="B18" s="14">
        <f t="shared" si="4"/>
        <v>0</v>
      </c>
      <c r="C18" s="60"/>
      <c r="D18" s="37"/>
      <c r="E18" s="16"/>
      <c r="F18" s="17"/>
      <c r="G18" s="51"/>
      <c r="H18" s="19"/>
      <c r="I18" s="51"/>
      <c r="J18" s="34"/>
      <c r="K18" s="34"/>
      <c r="L18" s="35"/>
      <c r="M18" s="36"/>
      <c r="N18" s="46"/>
      <c r="O18" s="4"/>
    </row>
    <row r="19" spans="1:15">
      <c r="A19" s="13"/>
      <c r="B19" s="14"/>
      <c r="D19" s="20"/>
      <c r="E19" s="21"/>
      <c r="F19" s="22"/>
      <c r="G19" s="23"/>
      <c r="H19" s="22"/>
      <c r="I19" s="23"/>
      <c r="J19" s="34"/>
      <c r="K19" s="34"/>
      <c r="L19" s="40"/>
      <c r="M19" s="41"/>
    </row>
    <row r="20" spans="1:15">
      <c r="A20" s="24" t="s">
        <v>7</v>
      </c>
      <c r="B20" s="25"/>
      <c r="C20" s="25"/>
      <c r="D20" s="25"/>
      <c r="E20" s="25"/>
      <c r="F20" s="26"/>
      <c r="G20" s="27"/>
      <c r="H20" s="26"/>
      <c r="I20" s="27"/>
      <c r="J20" s="27"/>
      <c r="K20" s="27"/>
      <c r="L20" s="43">
        <f>SUM(L9:L19)</f>
        <v>0</v>
      </c>
      <c r="M20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 xr:uid="{00000000-0004-0000-4100-000000000000}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4" width="17.6640625" style="1" customWidth="1"/>
    <col min="5" max="5" width="15.33203125" style="1" customWidth="1"/>
    <col min="6" max="6" width="9.109375" style="2"/>
    <col min="7" max="7" width="9.109375" style="1"/>
    <col min="8" max="8" width="9.109375" style="2"/>
    <col min="9" max="9" width="9.109375" style="1"/>
    <col min="10" max="13" width="9.109375" style="3"/>
    <col min="14" max="15" width="10" style="1" customWidth="1"/>
    <col min="16" max="16" width="19.109375" style="4" customWidth="1"/>
    <col min="17" max="17" width="49" style="1" customWidth="1"/>
    <col min="18" max="18" width="9.109375" style="1"/>
    <col min="19" max="19" width="10.109375" style="1" customWidth="1"/>
    <col min="20" max="16384" width="9.109375" style="1"/>
  </cols>
  <sheetData>
    <row r="1" spans="1:20">
      <c r="B1" s="5"/>
      <c r="C1" s="6" t="s">
        <v>145</v>
      </c>
      <c r="D1" s="6"/>
      <c r="E1" s="5"/>
      <c r="F1" s="7"/>
      <c r="G1" s="5"/>
      <c r="H1" s="7"/>
      <c r="I1" s="5"/>
      <c r="J1" s="28"/>
      <c r="K1" s="28"/>
      <c r="L1" s="28"/>
      <c r="M1" s="28"/>
      <c r="N1" s="5"/>
      <c r="O1" s="5"/>
      <c r="P1" s="29"/>
    </row>
    <row r="2" spans="1:20">
      <c r="B2" s="5"/>
      <c r="C2" s="6" t="s">
        <v>229</v>
      </c>
      <c r="D2" s="6"/>
      <c r="E2" s="5"/>
      <c r="F2" s="7"/>
      <c r="G2" s="5"/>
      <c r="H2" s="7"/>
      <c r="I2" s="5"/>
      <c r="J2" s="28"/>
      <c r="K2" s="28"/>
      <c r="L2" s="28"/>
      <c r="M2" s="28"/>
      <c r="N2" s="5"/>
      <c r="O2" s="5"/>
      <c r="P2" s="30" t="s">
        <v>147</v>
      </c>
    </row>
    <row r="3" spans="1:20">
      <c r="B3" s="5"/>
      <c r="C3" s="6" t="e">
        <f>#REF!</f>
        <v>#REF!</v>
      </c>
      <c r="D3" s="6"/>
      <c r="E3" s="5"/>
      <c r="F3" s="7"/>
      <c r="G3" s="5"/>
      <c r="H3" s="7"/>
      <c r="I3" s="5"/>
      <c r="J3" s="28"/>
      <c r="K3" s="28"/>
      <c r="L3" s="28"/>
      <c r="M3" s="28"/>
      <c r="N3" s="5"/>
      <c r="O3" s="5"/>
      <c r="P3" s="29"/>
    </row>
    <row r="4" spans="1:20">
      <c r="B4" s="8"/>
      <c r="C4" s="8" t="e">
        <f>#REF!</f>
        <v>#REF!</v>
      </c>
      <c r="D4" s="47"/>
      <c r="E4" s="9"/>
      <c r="F4" s="7"/>
      <c r="G4" s="5"/>
      <c r="H4" s="7"/>
      <c r="I4" s="5"/>
      <c r="J4" s="28"/>
      <c r="K4" s="28"/>
      <c r="L4" s="28"/>
      <c r="M4" s="28"/>
      <c r="N4" s="5"/>
      <c r="O4" s="5"/>
      <c r="P4" s="29" t="s">
        <v>148</v>
      </c>
    </row>
    <row r="5" spans="1:20" ht="15.75" customHeight="1">
      <c r="A5" s="707" t="s">
        <v>107</v>
      </c>
      <c r="B5" s="706" t="s">
        <v>108</v>
      </c>
      <c r="C5" s="706" t="s">
        <v>226</v>
      </c>
      <c r="D5" s="706" t="s">
        <v>230</v>
      </c>
      <c r="E5" s="706" t="s">
        <v>227</v>
      </c>
      <c r="F5" s="712" t="s">
        <v>190</v>
      </c>
      <c r="G5" s="713"/>
      <c r="H5" s="713"/>
      <c r="I5" s="713"/>
      <c r="J5" s="713"/>
      <c r="K5" s="713"/>
      <c r="L5" s="713"/>
      <c r="M5" s="713"/>
      <c r="N5" s="713"/>
      <c r="O5" s="713"/>
      <c r="P5" s="780" t="s">
        <v>153</v>
      </c>
      <c r="Q5" s="704" t="s">
        <v>191</v>
      </c>
    </row>
    <row r="6" spans="1:20" ht="15.75" customHeight="1">
      <c r="A6" s="727"/>
      <c r="B6" s="724"/>
      <c r="C6" s="724"/>
      <c r="D6" s="724"/>
      <c r="E6" s="724"/>
      <c r="F6" s="721" t="s">
        <v>149</v>
      </c>
      <c r="G6" s="722"/>
      <c r="H6" s="721" t="s">
        <v>150</v>
      </c>
      <c r="I6" s="771"/>
      <c r="J6" s="783" t="s">
        <v>149</v>
      </c>
      <c r="K6" s="784"/>
      <c r="L6" s="783" t="s">
        <v>150</v>
      </c>
      <c r="M6" s="785"/>
      <c r="N6" s="721" t="s">
        <v>152</v>
      </c>
      <c r="O6" s="722"/>
      <c r="P6" s="781"/>
      <c r="Q6" s="770"/>
    </row>
    <row r="7" spans="1:20" ht="33.75" customHeight="1">
      <c r="A7" s="708"/>
      <c r="B7" s="709"/>
      <c r="C7" s="709"/>
      <c r="D7" s="709"/>
      <c r="E7" s="709"/>
      <c r="F7" s="12" t="s">
        <v>108</v>
      </c>
      <c r="G7" s="11" t="s">
        <v>156</v>
      </c>
      <c r="H7" s="12" t="s">
        <v>108</v>
      </c>
      <c r="I7" s="11" t="s">
        <v>156</v>
      </c>
      <c r="J7" s="31" t="s">
        <v>231</v>
      </c>
      <c r="K7" s="31" t="s">
        <v>232</v>
      </c>
      <c r="L7" s="31" t="s">
        <v>231</v>
      </c>
      <c r="M7" s="31" t="s">
        <v>232</v>
      </c>
      <c r="N7" s="11" t="s">
        <v>223</v>
      </c>
      <c r="O7" s="11" t="s">
        <v>224</v>
      </c>
      <c r="P7" s="782"/>
      <c r="Q7" s="705"/>
    </row>
    <row r="8" spans="1:20" ht="8.25" customHeight="1">
      <c r="A8" s="48"/>
      <c r="B8" s="49"/>
      <c r="C8" s="49"/>
      <c r="D8" s="49"/>
      <c r="E8" s="49"/>
      <c r="F8" s="50"/>
      <c r="G8" s="49"/>
      <c r="H8" s="50"/>
      <c r="I8" s="49"/>
      <c r="J8" s="53"/>
      <c r="K8" s="53"/>
      <c r="L8" s="53"/>
      <c r="M8" s="53"/>
      <c r="N8" s="49"/>
      <c r="O8" s="49"/>
      <c r="P8" s="54"/>
      <c r="Q8" s="59"/>
    </row>
    <row r="9" spans="1:20" ht="15.6" customHeight="1">
      <c r="A9" s="13">
        <f>A7+1</f>
        <v>1</v>
      </c>
      <c r="B9" s="14">
        <f t="shared" ref="B9:B23" si="0">H9</f>
        <v>0</v>
      </c>
      <c r="C9" s="37"/>
      <c r="D9" s="37"/>
      <c r="E9" s="16"/>
      <c r="F9" s="17"/>
      <c r="G9" s="51"/>
      <c r="H9" s="19"/>
      <c r="I9" s="51"/>
      <c r="J9" s="55"/>
      <c r="K9" s="55"/>
      <c r="L9" s="55"/>
      <c r="M9" s="55"/>
      <c r="N9" s="34"/>
      <c r="O9" s="34"/>
      <c r="P9" s="35">
        <f t="shared" ref="P9:P23" si="1">O9-N9</f>
        <v>0</v>
      </c>
      <c r="Q9" s="36"/>
      <c r="T9" s="45"/>
    </row>
    <row r="10" spans="1:20">
      <c r="A10" s="13">
        <f t="shared" ref="A10:A23" si="2">A9+1</f>
        <v>2</v>
      </c>
      <c r="B10" s="14">
        <f t="shared" si="0"/>
        <v>0</v>
      </c>
      <c r="C10" s="16"/>
      <c r="D10" s="16"/>
      <c r="E10" s="37"/>
      <c r="F10" s="17"/>
      <c r="G10" s="52"/>
      <c r="H10" s="17"/>
      <c r="I10" s="56"/>
      <c r="J10" s="57"/>
      <c r="K10" s="57"/>
      <c r="L10" s="57"/>
      <c r="M10" s="57"/>
      <c r="N10" s="37"/>
      <c r="O10" s="37"/>
      <c r="P10" s="35">
        <f t="shared" si="1"/>
        <v>0</v>
      </c>
      <c r="Q10" s="36"/>
      <c r="T10" s="45"/>
    </row>
    <row r="11" spans="1:20">
      <c r="A11" s="13">
        <f t="shared" si="2"/>
        <v>3</v>
      </c>
      <c r="B11" s="14">
        <f t="shared" si="0"/>
        <v>0</v>
      </c>
      <c r="C11" s="16"/>
      <c r="D11" s="16"/>
      <c r="E11" s="16"/>
      <c r="F11" s="17"/>
      <c r="G11" s="52"/>
      <c r="H11" s="17"/>
      <c r="I11" s="51"/>
      <c r="J11" s="58"/>
      <c r="K11" s="57"/>
      <c r="L11" s="57"/>
      <c r="M11" s="57"/>
      <c r="N11" s="37"/>
      <c r="O11" s="37"/>
      <c r="P11" s="35">
        <f t="shared" si="1"/>
        <v>0</v>
      </c>
      <c r="Q11" s="36"/>
      <c r="R11" s="46"/>
      <c r="S11" s="4"/>
      <c r="T11" s="45"/>
    </row>
    <row r="12" spans="1:20">
      <c r="A12" s="13">
        <f t="shared" si="2"/>
        <v>4</v>
      </c>
      <c r="B12" s="14">
        <f t="shared" si="0"/>
        <v>0</v>
      </c>
      <c r="C12" s="16"/>
      <c r="D12" s="16"/>
      <c r="E12" s="16"/>
      <c r="F12" s="17"/>
      <c r="G12" s="52"/>
      <c r="H12" s="17"/>
      <c r="I12" s="51"/>
      <c r="J12" s="58"/>
      <c r="K12" s="57"/>
      <c r="L12" s="57"/>
      <c r="M12" s="57"/>
      <c r="N12" s="37"/>
      <c r="O12" s="37"/>
      <c r="P12" s="35">
        <f t="shared" si="1"/>
        <v>0</v>
      </c>
      <c r="Q12" s="36"/>
      <c r="R12" s="46"/>
      <c r="S12" s="4"/>
      <c r="T12" s="45"/>
    </row>
    <row r="13" spans="1:20">
      <c r="A13" s="13">
        <f t="shared" si="2"/>
        <v>5</v>
      </c>
      <c r="B13" s="14">
        <f t="shared" si="0"/>
        <v>0</v>
      </c>
      <c r="C13" s="15"/>
      <c r="D13" s="16"/>
      <c r="E13" s="16"/>
      <c r="F13" s="17"/>
      <c r="G13" s="51"/>
      <c r="H13" s="19"/>
      <c r="I13" s="51"/>
      <c r="J13" s="58"/>
      <c r="K13" s="57"/>
      <c r="L13" s="58"/>
      <c r="M13" s="57"/>
      <c r="N13" s="37"/>
      <c r="O13" s="37"/>
      <c r="P13" s="35">
        <f t="shared" si="1"/>
        <v>0</v>
      </c>
      <c r="Q13" s="36"/>
      <c r="R13" s="46"/>
      <c r="S13" s="4"/>
    </row>
    <row r="14" spans="1:20">
      <c r="A14" s="13">
        <f t="shared" si="2"/>
        <v>6</v>
      </c>
      <c r="B14" s="14">
        <f t="shared" si="0"/>
        <v>0</v>
      </c>
      <c r="C14" s="15"/>
      <c r="D14" s="37"/>
      <c r="E14" s="16"/>
      <c r="F14" s="17"/>
      <c r="G14" s="51"/>
      <c r="H14" s="19"/>
      <c r="I14" s="51"/>
      <c r="J14" s="58"/>
      <c r="K14" s="58"/>
      <c r="L14" s="58"/>
      <c r="M14" s="58"/>
      <c r="N14" s="37"/>
      <c r="O14" s="37"/>
      <c r="P14" s="35">
        <f t="shared" si="1"/>
        <v>0</v>
      </c>
      <c r="Q14" s="36"/>
      <c r="R14" s="46"/>
      <c r="S14" s="4"/>
    </row>
    <row r="15" spans="1:20">
      <c r="A15" s="13">
        <f t="shared" si="2"/>
        <v>7</v>
      </c>
      <c r="B15" s="14">
        <f t="shared" si="0"/>
        <v>0</v>
      </c>
      <c r="C15" s="15"/>
      <c r="D15" s="37"/>
      <c r="E15" s="16"/>
      <c r="F15" s="17"/>
      <c r="G15" s="51"/>
      <c r="H15" s="19"/>
      <c r="I15" s="51"/>
      <c r="J15" s="58"/>
      <c r="K15" s="58"/>
      <c r="L15" s="58"/>
      <c r="M15" s="58"/>
      <c r="N15" s="37"/>
      <c r="O15" s="37"/>
      <c r="P15" s="35">
        <f t="shared" si="1"/>
        <v>0</v>
      </c>
      <c r="Q15" s="36"/>
      <c r="R15" s="46"/>
      <c r="S15" s="4"/>
    </row>
    <row r="16" spans="1:20">
      <c r="A16" s="13">
        <f t="shared" si="2"/>
        <v>8</v>
      </c>
      <c r="B16" s="14">
        <f t="shared" si="0"/>
        <v>0</v>
      </c>
      <c r="C16" s="15"/>
      <c r="D16" s="37"/>
      <c r="E16" s="37"/>
      <c r="F16" s="19"/>
      <c r="G16" s="51"/>
      <c r="H16" s="19"/>
      <c r="I16" s="51"/>
      <c r="J16" s="55"/>
      <c r="K16" s="55"/>
      <c r="L16" s="55"/>
      <c r="M16" s="55"/>
      <c r="N16" s="37"/>
      <c r="O16" s="37"/>
      <c r="P16" s="35">
        <f t="shared" si="1"/>
        <v>0</v>
      </c>
      <c r="Q16" s="36"/>
      <c r="R16" s="46"/>
      <c r="S16" s="4"/>
    </row>
    <row r="17" spans="1:19">
      <c r="A17" s="13">
        <f t="shared" si="2"/>
        <v>9</v>
      </c>
      <c r="B17" s="14">
        <f t="shared" si="0"/>
        <v>0</v>
      </c>
      <c r="C17" s="15"/>
      <c r="D17" s="16"/>
      <c r="E17" s="16"/>
      <c r="F17" s="17"/>
      <c r="G17" s="51"/>
      <c r="H17" s="19"/>
      <c r="I17" s="51"/>
      <c r="J17" s="55"/>
      <c r="K17" s="55"/>
      <c r="L17" s="55"/>
      <c r="M17" s="55"/>
      <c r="N17" s="37"/>
      <c r="O17" s="37"/>
      <c r="P17" s="35">
        <f t="shared" si="1"/>
        <v>0</v>
      </c>
      <c r="Q17" s="36"/>
      <c r="R17" s="46"/>
      <c r="S17" s="4"/>
    </row>
    <row r="18" spans="1:19">
      <c r="A18" s="13">
        <f t="shared" si="2"/>
        <v>10</v>
      </c>
      <c r="B18" s="14">
        <f t="shared" si="0"/>
        <v>0</v>
      </c>
      <c r="C18" s="15"/>
      <c r="D18" s="37"/>
      <c r="E18" s="16"/>
      <c r="F18" s="17"/>
      <c r="G18" s="51"/>
      <c r="H18" s="19"/>
      <c r="I18" s="51"/>
      <c r="J18" s="58"/>
      <c r="K18" s="58"/>
      <c r="L18" s="58"/>
      <c r="M18" s="58"/>
      <c r="N18" s="37"/>
      <c r="O18" s="37"/>
      <c r="P18" s="35">
        <f t="shared" si="1"/>
        <v>0</v>
      </c>
      <c r="Q18" s="36"/>
      <c r="R18" s="46"/>
      <c r="S18" s="4"/>
    </row>
    <row r="19" spans="1:19">
      <c r="A19" s="13">
        <f t="shared" si="2"/>
        <v>11</v>
      </c>
      <c r="B19" s="14">
        <f t="shared" si="0"/>
        <v>0</v>
      </c>
      <c r="C19" s="15"/>
      <c r="D19" s="37"/>
      <c r="E19" s="16"/>
      <c r="F19" s="17"/>
      <c r="G19" s="51"/>
      <c r="H19" s="19"/>
      <c r="I19" s="51"/>
      <c r="J19" s="58"/>
      <c r="K19" s="58"/>
      <c r="L19" s="58"/>
      <c r="M19" s="58"/>
      <c r="N19" s="37"/>
      <c r="O19" s="37"/>
      <c r="P19" s="35">
        <f t="shared" si="1"/>
        <v>0</v>
      </c>
      <c r="Q19" s="36"/>
      <c r="R19" s="46"/>
      <c r="S19" s="4"/>
    </row>
    <row r="20" spans="1:19">
      <c r="A20" s="13">
        <f t="shared" si="2"/>
        <v>12</v>
      </c>
      <c r="B20" s="14">
        <f t="shared" si="0"/>
        <v>0</v>
      </c>
      <c r="C20" s="15"/>
      <c r="D20" s="37"/>
      <c r="E20" s="16"/>
      <c r="F20" s="17"/>
      <c r="G20" s="51"/>
      <c r="H20" s="19"/>
      <c r="I20" s="51"/>
      <c r="J20" s="58"/>
      <c r="K20" s="58"/>
      <c r="L20" s="58"/>
      <c r="M20" s="58"/>
      <c r="N20" s="37"/>
      <c r="O20" s="37"/>
      <c r="P20" s="35">
        <f t="shared" si="1"/>
        <v>0</v>
      </c>
      <c r="Q20" s="36"/>
      <c r="R20" s="46"/>
      <c r="S20" s="4"/>
    </row>
    <row r="21" spans="1:19">
      <c r="A21" s="13">
        <f t="shared" si="2"/>
        <v>13</v>
      </c>
      <c r="B21" s="14">
        <f t="shared" si="0"/>
        <v>0</v>
      </c>
      <c r="C21" s="15"/>
      <c r="D21" s="37"/>
      <c r="E21" s="16"/>
      <c r="F21" s="17"/>
      <c r="G21" s="51"/>
      <c r="H21" s="19"/>
      <c r="I21" s="51"/>
      <c r="J21" s="58"/>
      <c r="K21" s="58"/>
      <c r="L21" s="58"/>
      <c r="M21" s="58"/>
      <c r="N21" s="37"/>
      <c r="O21" s="37"/>
      <c r="P21" s="35">
        <f t="shared" si="1"/>
        <v>0</v>
      </c>
      <c r="Q21" s="36"/>
      <c r="R21" s="46"/>
      <c r="S21" s="4"/>
    </row>
    <row r="22" spans="1:19">
      <c r="A22" s="13">
        <f t="shared" si="2"/>
        <v>14</v>
      </c>
      <c r="B22" s="14">
        <f t="shared" si="0"/>
        <v>0</v>
      </c>
      <c r="C22" s="15"/>
      <c r="D22" s="37"/>
      <c r="E22" s="16"/>
      <c r="F22" s="17"/>
      <c r="G22" s="51"/>
      <c r="H22" s="19"/>
      <c r="I22" s="51"/>
      <c r="J22" s="58"/>
      <c r="K22" s="58"/>
      <c r="L22" s="58"/>
      <c r="M22" s="58"/>
      <c r="N22" s="37"/>
      <c r="O22" s="37"/>
      <c r="P22" s="35">
        <f t="shared" si="1"/>
        <v>0</v>
      </c>
      <c r="Q22" s="36"/>
      <c r="R22" s="46"/>
      <c r="S22" s="4"/>
    </row>
    <row r="23" spans="1:19">
      <c r="A23" s="13">
        <f t="shared" si="2"/>
        <v>15</v>
      </c>
      <c r="B23" s="14">
        <f t="shared" si="0"/>
        <v>0</v>
      </c>
      <c r="C23" s="15"/>
      <c r="D23" s="37"/>
      <c r="E23" s="16"/>
      <c r="F23" s="17"/>
      <c r="G23" s="51"/>
      <c r="H23" s="19"/>
      <c r="I23" s="51"/>
      <c r="J23" s="55"/>
      <c r="K23" s="55"/>
      <c r="L23" s="55"/>
      <c r="M23" s="55"/>
      <c r="N23" s="37"/>
      <c r="O23" s="37"/>
      <c r="P23" s="35">
        <f t="shared" si="1"/>
        <v>0</v>
      </c>
      <c r="Q23" s="36"/>
      <c r="R23" s="46"/>
      <c r="S23" s="4"/>
    </row>
    <row r="24" spans="1:19">
      <c r="A24" s="13"/>
      <c r="B24" s="14"/>
      <c r="C24" s="20"/>
      <c r="D24" s="20"/>
      <c r="E24" s="21"/>
      <c r="F24" s="22"/>
      <c r="G24" s="23"/>
      <c r="H24" s="22"/>
      <c r="I24" s="23"/>
      <c r="J24" s="39"/>
      <c r="K24" s="39"/>
      <c r="L24" s="39"/>
      <c r="M24" s="39"/>
      <c r="N24" s="34"/>
      <c r="O24" s="34"/>
      <c r="P24" s="40"/>
      <c r="Q24" s="41"/>
    </row>
    <row r="25" spans="1:19">
      <c r="A25" s="24" t="s">
        <v>7</v>
      </c>
      <c r="B25" s="25"/>
      <c r="C25" s="25"/>
      <c r="D25" s="25"/>
      <c r="E25" s="25"/>
      <c r="F25" s="26"/>
      <c r="G25" s="27"/>
      <c r="H25" s="26"/>
      <c r="I25" s="27"/>
      <c r="J25" s="42"/>
      <c r="K25" s="42"/>
      <c r="L25" s="42"/>
      <c r="M25" s="42"/>
      <c r="N25" s="27"/>
      <c r="O25" s="27"/>
      <c r="P25" s="43">
        <f>SUM(P9:P24)</f>
        <v>0</v>
      </c>
      <c r="Q25" s="44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 xr:uid="{00000000-0004-0000-4200-000000000000}"/>
  </hyperlinks>
  <pageMargins left="0.7" right="0.7" top="0.75" bottom="0.75" header="0.3" footer="0.3"/>
  <pageSetup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09375" defaultRowHeight="14.4"/>
  <cols>
    <col min="1" max="1" width="4.88671875" style="1" customWidth="1"/>
    <col min="2" max="2" width="10.6640625" style="1" customWidth="1"/>
    <col min="3" max="3" width="17.6640625" style="1" customWidth="1"/>
    <col min="4" max="4" width="15.33203125" style="1" customWidth="1"/>
    <col min="5" max="5" width="9.109375" style="2"/>
    <col min="6" max="6" width="9.109375" style="1"/>
    <col min="7" max="7" width="9.109375" style="2"/>
    <col min="8" max="8" width="9.109375" style="1"/>
    <col min="9" max="12" width="9.109375" style="3"/>
    <col min="13" max="14" width="10" style="1" customWidth="1"/>
    <col min="15" max="15" width="19.109375" style="4" customWidth="1"/>
    <col min="16" max="16" width="49" style="1" customWidth="1"/>
    <col min="17" max="16384" width="9.109375" style="1"/>
  </cols>
  <sheetData>
    <row r="1" spans="1:19">
      <c r="B1" s="5"/>
      <c r="C1" s="6" t="s">
        <v>145</v>
      </c>
      <c r="D1" s="5"/>
      <c r="E1" s="7"/>
      <c r="F1" s="5"/>
      <c r="G1" s="7"/>
      <c r="H1" s="5"/>
      <c r="I1" s="28"/>
      <c r="J1" s="28"/>
      <c r="K1" s="28"/>
      <c r="L1" s="28"/>
      <c r="M1" s="5"/>
      <c r="N1" s="5"/>
      <c r="O1" s="29"/>
    </row>
    <row r="2" spans="1:19">
      <c r="B2" s="5"/>
      <c r="C2" s="6" t="s">
        <v>233</v>
      </c>
      <c r="D2" s="5"/>
      <c r="E2" s="7"/>
      <c r="F2" s="5"/>
      <c r="G2" s="7"/>
      <c r="H2" s="5"/>
      <c r="I2" s="28"/>
      <c r="J2" s="28"/>
      <c r="K2" s="28"/>
      <c r="L2" s="28"/>
      <c r="M2" s="5"/>
      <c r="N2" s="5"/>
      <c r="O2" s="30" t="s">
        <v>147</v>
      </c>
    </row>
    <row r="3" spans="1:19">
      <c r="B3" s="5"/>
      <c r="C3" s="6" t="e">
        <f>#REF!</f>
        <v>#REF!</v>
      </c>
      <c r="D3" s="5"/>
      <c r="E3" s="7"/>
      <c r="F3" s="5"/>
      <c r="G3" s="7"/>
      <c r="H3" s="5"/>
      <c r="I3" s="28"/>
      <c r="J3" s="28"/>
      <c r="K3" s="28"/>
      <c r="L3" s="28"/>
      <c r="M3" s="5"/>
      <c r="N3" s="5"/>
      <c r="O3" s="29"/>
    </row>
    <row r="4" spans="1:19">
      <c r="B4" s="8"/>
      <c r="C4" s="8" t="e">
        <f>#REF!</f>
        <v>#REF!</v>
      </c>
      <c r="D4" s="9"/>
      <c r="E4" s="7"/>
      <c r="F4" s="5"/>
      <c r="G4" s="7"/>
      <c r="H4" s="5"/>
      <c r="I4" s="28"/>
      <c r="J4" s="28"/>
      <c r="K4" s="28"/>
      <c r="L4" s="28"/>
      <c r="M4" s="5"/>
      <c r="N4" s="5"/>
      <c r="O4" s="29" t="s">
        <v>148</v>
      </c>
    </row>
    <row r="5" spans="1:19" ht="15.75" customHeight="1">
      <c r="A5" s="707" t="s">
        <v>107</v>
      </c>
      <c r="B5" s="706" t="s">
        <v>108</v>
      </c>
      <c r="C5" s="706" t="s">
        <v>226</v>
      </c>
      <c r="D5" s="706" t="s">
        <v>227</v>
      </c>
      <c r="E5" s="712" t="s">
        <v>190</v>
      </c>
      <c r="F5" s="713"/>
      <c r="G5" s="713"/>
      <c r="H5" s="713"/>
      <c r="I5" s="713"/>
      <c r="J5" s="713"/>
      <c r="K5" s="713"/>
      <c r="L5" s="713"/>
      <c r="M5" s="713"/>
      <c r="N5" s="713"/>
      <c r="O5" s="780" t="s">
        <v>153</v>
      </c>
      <c r="P5" s="704" t="s">
        <v>191</v>
      </c>
    </row>
    <row r="6" spans="1:19" ht="15.75" customHeight="1">
      <c r="A6" s="727"/>
      <c r="B6" s="724"/>
      <c r="C6" s="724"/>
      <c r="D6" s="724"/>
      <c r="E6" s="721" t="s">
        <v>149</v>
      </c>
      <c r="F6" s="722"/>
      <c r="G6" s="721" t="s">
        <v>150</v>
      </c>
      <c r="H6" s="771"/>
      <c r="I6" s="783" t="s">
        <v>149</v>
      </c>
      <c r="J6" s="784"/>
      <c r="K6" s="783" t="s">
        <v>150</v>
      </c>
      <c r="L6" s="785"/>
      <c r="M6" s="721" t="s">
        <v>152</v>
      </c>
      <c r="N6" s="722"/>
      <c r="O6" s="781"/>
      <c r="P6" s="770"/>
    </row>
    <row r="7" spans="1:19" ht="33.75" customHeight="1">
      <c r="A7" s="708"/>
      <c r="B7" s="709"/>
      <c r="C7" s="709"/>
      <c r="D7" s="709"/>
      <c r="E7" s="12" t="s">
        <v>108</v>
      </c>
      <c r="F7" s="11" t="s">
        <v>156</v>
      </c>
      <c r="G7" s="12" t="s">
        <v>108</v>
      </c>
      <c r="H7" s="11" t="s">
        <v>156</v>
      </c>
      <c r="I7" s="31" t="s">
        <v>231</v>
      </c>
      <c r="J7" s="31" t="s">
        <v>232</v>
      </c>
      <c r="K7" s="31" t="s">
        <v>231</v>
      </c>
      <c r="L7" s="31" t="s">
        <v>232</v>
      </c>
      <c r="M7" s="11" t="s">
        <v>223</v>
      </c>
      <c r="N7" s="11" t="s">
        <v>224</v>
      </c>
      <c r="O7" s="782"/>
      <c r="P7" s="705"/>
    </row>
    <row r="8" spans="1:19" ht="15.6" customHeight="1">
      <c r="A8" s="13">
        <f t="shared" ref="A8:A17" si="0">A7+1</f>
        <v>1</v>
      </c>
      <c r="B8" s="14">
        <f t="shared" ref="B8" si="1">G8</f>
        <v>0</v>
      </c>
      <c r="C8" s="15"/>
      <c r="D8" s="16"/>
      <c r="E8" s="17"/>
      <c r="F8" s="18"/>
      <c r="G8" s="19"/>
      <c r="H8" s="18"/>
      <c r="I8" s="33"/>
      <c r="J8" s="33"/>
      <c r="K8" s="33"/>
      <c r="L8" s="33"/>
      <c r="M8" s="34"/>
      <c r="N8" s="34"/>
      <c r="O8" s="35">
        <f t="shared" ref="O8:O17" si="2">N8-M8</f>
        <v>0</v>
      </c>
      <c r="P8" s="36"/>
      <c r="S8" s="45"/>
    </row>
    <row r="9" spans="1:19">
      <c r="A9" s="13">
        <f t="shared" si="0"/>
        <v>2</v>
      </c>
      <c r="B9" s="14">
        <f t="shared" ref="B9:B17" si="3">G9</f>
        <v>0</v>
      </c>
      <c r="C9" s="15"/>
      <c r="D9" s="16"/>
      <c r="E9" s="17"/>
      <c r="F9" s="18"/>
      <c r="G9" s="19"/>
      <c r="H9" s="18"/>
      <c r="I9" s="33"/>
      <c r="J9" s="33"/>
      <c r="K9" s="33"/>
      <c r="L9" s="33"/>
      <c r="M9" s="37"/>
      <c r="N9" s="37"/>
      <c r="O9" s="35">
        <f t="shared" si="2"/>
        <v>0</v>
      </c>
      <c r="P9" s="36"/>
      <c r="S9" s="45"/>
    </row>
    <row r="10" spans="1:19">
      <c r="A10" s="13">
        <f t="shared" si="0"/>
        <v>3</v>
      </c>
      <c r="B10" s="14">
        <f t="shared" si="3"/>
        <v>0</v>
      </c>
      <c r="C10" s="15"/>
      <c r="D10" s="16"/>
      <c r="E10" s="17"/>
      <c r="F10" s="18"/>
      <c r="G10" s="19"/>
      <c r="H10" s="18"/>
      <c r="I10" s="33"/>
      <c r="J10" s="33"/>
      <c r="K10" s="33"/>
      <c r="L10" s="33"/>
      <c r="M10" s="37"/>
      <c r="N10" s="37"/>
      <c r="O10" s="35">
        <f t="shared" si="2"/>
        <v>0</v>
      </c>
      <c r="P10" s="38"/>
      <c r="Q10" s="46"/>
      <c r="R10" s="4"/>
      <c r="S10" s="45"/>
    </row>
    <row r="11" spans="1:19">
      <c r="A11" s="13">
        <f t="shared" si="0"/>
        <v>4</v>
      </c>
      <c r="B11" s="14">
        <f t="shared" si="3"/>
        <v>0</v>
      </c>
      <c r="C11" s="15"/>
      <c r="D11" s="16"/>
      <c r="E11" s="17"/>
      <c r="F11" s="18"/>
      <c r="G11" s="19"/>
      <c r="H11" s="18"/>
      <c r="I11" s="33"/>
      <c r="J11" s="33"/>
      <c r="K11" s="33"/>
      <c r="L11" s="33"/>
      <c r="M11" s="37"/>
      <c r="N11" s="37"/>
      <c r="O11" s="35">
        <f t="shared" si="2"/>
        <v>0</v>
      </c>
      <c r="P11" s="38"/>
      <c r="Q11" s="46"/>
      <c r="R11" s="4"/>
      <c r="S11" s="45"/>
    </row>
    <row r="12" spans="1:19">
      <c r="A12" s="13">
        <f t="shared" si="0"/>
        <v>5</v>
      </c>
      <c r="B12" s="14">
        <f t="shared" si="3"/>
        <v>0</v>
      </c>
      <c r="C12" s="15"/>
      <c r="D12" s="16"/>
      <c r="E12" s="17"/>
      <c r="F12" s="18"/>
      <c r="G12" s="19"/>
      <c r="H12" s="18"/>
      <c r="I12" s="33"/>
      <c r="J12" s="33"/>
      <c r="K12" s="33"/>
      <c r="L12" s="33"/>
      <c r="M12" s="37"/>
      <c r="N12" s="37"/>
      <c r="O12" s="35">
        <f t="shared" si="2"/>
        <v>0</v>
      </c>
      <c r="P12" s="36"/>
      <c r="Q12" s="46"/>
      <c r="R12" s="4"/>
    </row>
    <row r="13" spans="1:19">
      <c r="A13" s="13">
        <f t="shared" si="0"/>
        <v>6</v>
      </c>
      <c r="B13" s="14">
        <f t="shared" si="3"/>
        <v>0</v>
      </c>
      <c r="C13" s="15"/>
      <c r="D13" s="16"/>
      <c r="E13" s="17"/>
      <c r="F13" s="18"/>
      <c r="G13" s="19"/>
      <c r="H13" s="18"/>
      <c r="I13" s="33"/>
      <c r="J13" s="33"/>
      <c r="K13" s="33"/>
      <c r="L13" s="33"/>
      <c r="M13" s="37"/>
      <c r="N13" s="37"/>
      <c r="O13" s="35">
        <f t="shared" si="2"/>
        <v>0</v>
      </c>
      <c r="P13" s="36"/>
      <c r="Q13" s="46"/>
      <c r="R13" s="4"/>
    </row>
    <row r="14" spans="1:19">
      <c r="A14" s="13">
        <f t="shared" si="0"/>
        <v>7</v>
      </c>
      <c r="B14" s="14">
        <f t="shared" si="3"/>
        <v>0</v>
      </c>
      <c r="C14" s="15"/>
      <c r="D14" s="16"/>
      <c r="E14" s="17"/>
      <c r="F14" s="18"/>
      <c r="G14" s="19"/>
      <c r="H14" s="18"/>
      <c r="I14" s="33"/>
      <c r="J14" s="33"/>
      <c r="K14" s="33"/>
      <c r="L14" s="33"/>
      <c r="M14" s="37"/>
      <c r="N14" s="37"/>
      <c r="O14" s="35">
        <f t="shared" si="2"/>
        <v>0</v>
      </c>
      <c r="P14" s="36"/>
      <c r="Q14" s="46"/>
      <c r="R14" s="4"/>
    </row>
    <row r="15" spans="1:19">
      <c r="A15" s="13">
        <f t="shared" si="0"/>
        <v>8</v>
      </c>
      <c r="B15" s="14">
        <f t="shared" si="3"/>
        <v>0</v>
      </c>
      <c r="C15" s="15"/>
      <c r="D15" s="16"/>
      <c r="E15" s="17"/>
      <c r="F15" s="18"/>
      <c r="G15" s="19"/>
      <c r="H15" s="18"/>
      <c r="I15" s="33"/>
      <c r="J15" s="33"/>
      <c r="K15" s="33"/>
      <c r="L15" s="33"/>
      <c r="M15" s="37"/>
      <c r="N15" s="37"/>
      <c r="O15" s="35">
        <f t="shared" si="2"/>
        <v>0</v>
      </c>
      <c r="P15" s="36"/>
      <c r="Q15" s="46"/>
      <c r="R15" s="4"/>
    </row>
    <row r="16" spans="1:19">
      <c r="A16" s="13">
        <f t="shared" si="0"/>
        <v>9</v>
      </c>
      <c r="B16" s="14">
        <f t="shared" si="3"/>
        <v>0</v>
      </c>
      <c r="C16" s="15"/>
      <c r="D16" s="16"/>
      <c r="E16" s="17"/>
      <c r="F16" s="18"/>
      <c r="G16" s="19"/>
      <c r="H16" s="18"/>
      <c r="I16" s="33"/>
      <c r="J16" s="33"/>
      <c r="K16" s="33"/>
      <c r="L16" s="33"/>
      <c r="M16" s="37"/>
      <c r="N16" s="37"/>
      <c r="O16" s="35">
        <f t="shared" si="2"/>
        <v>0</v>
      </c>
      <c r="P16" s="36"/>
      <c r="Q16" s="46"/>
      <c r="R16" s="4"/>
    </row>
    <row r="17" spans="1:18">
      <c r="A17" s="13">
        <f t="shared" si="0"/>
        <v>10</v>
      </c>
      <c r="B17" s="14">
        <f t="shared" si="3"/>
        <v>0</v>
      </c>
      <c r="C17" s="15"/>
      <c r="D17" s="16"/>
      <c r="E17" s="17"/>
      <c r="F17" s="18"/>
      <c r="G17" s="19"/>
      <c r="H17" s="18"/>
      <c r="I17" s="33"/>
      <c r="J17" s="33"/>
      <c r="K17" s="33"/>
      <c r="L17" s="33"/>
      <c r="M17" s="37"/>
      <c r="N17" s="37"/>
      <c r="O17" s="35">
        <f t="shared" si="2"/>
        <v>0</v>
      </c>
      <c r="P17" s="36"/>
      <c r="Q17" s="46"/>
      <c r="R17" s="4"/>
    </row>
    <row r="18" spans="1:18">
      <c r="A18" s="13"/>
      <c r="B18" s="14"/>
      <c r="C18" s="20"/>
      <c r="D18" s="21"/>
      <c r="E18" s="22"/>
      <c r="F18" s="23"/>
      <c r="G18" s="22"/>
      <c r="H18" s="23"/>
      <c r="I18" s="39"/>
      <c r="J18" s="39"/>
      <c r="K18" s="39"/>
      <c r="L18" s="39"/>
      <c r="M18" s="34"/>
      <c r="N18" s="34"/>
      <c r="O18" s="40"/>
      <c r="P18" s="41"/>
    </row>
    <row r="19" spans="1:18">
      <c r="A19" s="24" t="s">
        <v>7</v>
      </c>
      <c r="B19" s="25"/>
      <c r="C19" s="25"/>
      <c r="D19" s="25"/>
      <c r="E19" s="26"/>
      <c r="F19" s="27"/>
      <c r="G19" s="26"/>
      <c r="H19" s="27"/>
      <c r="I19" s="42"/>
      <c r="J19" s="42"/>
      <c r="K19" s="42"/>
      <c r="L19" s="42"/>
      <c r="M19" s="27"/>
      <c r="N19" s="27"/>
      <c r="O19" s="43">
        <f>SUM(O8:O18)</f>
        <v>0</v>
      </c>
      <c r="P19" s="44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 xr:uid="{00000000-0004-0000-4300-000000000000}"/>
  </hyperlink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68</vt:i4>
      </vt:variant>
    </vt:vector>
  </HeadingPairs>
  <TitlesOfParts>
    <vt:vector size="68" baseType="lpstr">
      <vt:lpstr>SO MEI 2026 REV 4</vt:lpstr>
      <vt:lpstr>KEBUTUHAN GAS</vt:lpstr>
      <vt:lpstr>Daily serapan Gas</vt:lpstr>
      <vt:lpstr>SO MS</vt:lpstr>
      <vt:lpstr>Summary Gas</vt:lpstr>
      <vt:lpstr>Daily Sales</vt:lpstr>
      <vt:lpstr>Summary FOB</vt:lpstr>
      <vt:lpstr>Summary sales</vt:lpstr>
      <vt:lpstr>HANKOOK</vt:lpstr>
      <vt:lpstr>JIUQI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FSI</vt:lpstr>
      <vt:lpstr>INDOFOOD</vt:lpstr>
      <vt:lpstr>UMI</vt:lpstr>
      <vt:lpstr>PCIM</vt:lpstr>
      <vt:lpstr>PCI84</vt:lpstr>
      <vt:lpstr>CERES</vt:lpstr>
      <vt:lpstr>TOMIMOTO</vt:lpstr>
      <vt:lpstr>KTN</vt:lpstr>
      <vt:lpstr>BYC</vt:lpstr>
      <vt:lpstr>BI</vt:lpstr>
      <vt:lpstr>SARIMURNI</vt:lpstr>
      <vt:lpstr>KALBEE</vt:lpstr>
      <vt:lpstr>IPT</vt:lpstr>
      <vt:lpstr>Tongtji</vt:lpstr>
      <vt:lpstr>CISF</vt:lpstr>
      <vt:lpstr>EBM</vt:lpstr>
      <vt:lpstr>HCI</vt:lpstr>
      <vt:lpstr>KSN</vt:lpstr>
      <vt:lpstr>NIAGAGARAM</vt:lpstr>
      <vt:lpstr>NNI</vt:lpstr>
      <vt:lpstr>SHB</vt:lpstr>
      <vt:lpstr>MKG</vt:lpstr>
      <vt:lpstr>GTL</vt:lpstr>
      <vt:lpstr>OAJ</vt:lpstr>
      <vt:lpstr>PA</vt:lpstr>
      <vt:lpstr>KGM</vt:lpstr>
      <vt:lpstr>CITYMALL</vt:lpstr>
      <vt:lpstr>PUJ</vt:lpstr>
      <vt:lpstr>KA</vt:lpstr>
      <vt:lpstr>KBRU</vt:lpstr>
      <vt:lpstr>SDM</vt:lpstr>
      <vt:lpstr>JARGAS</vt:lpstr>
      <vt:lpstr>SBI</vt:lpstr>
      <vt:lpstr>HSK</vt:lpstr>
      <vt:lpstr>RB</vt:lpstr>
      <vt:lpstr>IDP</vt:lpstr>
      <vt:lpstr>ALT</vt:lpstr>
      <vt:lpstr>SETU</vt:lpstr>
      <vt:lpstr>SPGLOBAL</vt:lpstr>
      <vt:lpstr>SPJES</vt:lpstr>
      <vt:lpstr>GFATOM</vt:lpstr>
      <vt:lpstr>GFKULIT</vt:lpstr>
      <vt:lpstr>GFIR</vt:lpstr>
      <vt:lpstr>GFIR2</vt:lpstr>
      <vt:lpstr>TORABIKAHF</vt:lpstr>
      <vt:lpstr>TORABIKAIC</vt:lpstr>
      <vt:lpstr>TORABIKACIKUPA</vt:lpstr>
      <vt:lpstr>SWS</vt:lpstr>
      <vt:lpstr>TOYOBO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Asep Solihin</cp:lastModifiedBy>
  <cp:lastPrinted>2024-10-03T03:55:00Z</cp:lastPrinted>
  <dcterms:created xsi:type="dcterms:W3CDTF">2019-11-06T06:39:00Z</dcterms:created>
  <dcterms:modified xsi:type="dcterms:W3CDTF">2026-06-08T03:13:30Z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